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720" activeTab="0"/>
  </bookViews>
  <sheets>
    <sheet name="Summary Table" sheetId="1" r:id="rId1"/>
    <sheet name="CBA Option 1" sheetId="2" r:id="rId2"/>
    <sheet name="CBA Chart 1" sheetId="3" r:id="rId3"/>
    <sheet name="CBA Option 2" sheetId="4" r:id="rId4"/>
    <sheet name="CBA Chart 2" sheetId="5" r:id="rId5"/>
    <sheet name="CBA Option 3" sheetId="6" r:id="rId6"/>
    <sheet name="CBA Chart 3" sheetId="7" r:id="rId7"/>
    <sheet name="CBA Option 4" sheetId="8" r:id="rId8"/>
    <sheet name="CBA Chart 4" sheetId="9" r:id="rId9"/>
    <sheet name="Multi-Criteria Analysi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weatheralll</author>
  </authors>
  <commentList>
    <comment ref="F5" authorId="0">
      <text>
        <r>
          <rPr>
            <sz val="8"/>
            <rFont val="Tahoma"/>
            <family val="2"/>
          </rPr>
          <t>Enter descriptions of the short-listed options.</t>
        </r>
      </text>
    </comment>
    <comment ref="B7" authorId="0">
      <text>
        <r>
          <rPr>
            <sz val="8"/>
            <rFont val="Tahoma"/>
            <family val="2"/>
          </rPr>
          <t>Enter criteria in respect of classes of non-monetary benefits (and possibly costs). The criteria should be complete, mutually independent and assessible. Avoid  double-counting monetary costs or benefits already encompassed in the cost-benefit analysis.</t>
        </r>
      </text>
    </comment>
    <comment ref="D7" authorId="0">
      <text>
        <r>
          <rPr>
            <sz val="8"/>
            <rFont val="Tahoma"/>
            <family val="2"/>
          </rPr>
          <t>Panel assigns % weights to reflect the relative impact of the criteria on the overall analysis. Total non-monetary impacts should equal 100%.</t>
        </r>
      </text>
    </comment>
    <comment ref="F7" authorId="0">
      <text>
        <r>
          <rPr>
            <sz val="8"/>
            <rFont val="Tahoma"/>
            <family val="2"/>
          </rPr>
          <t>Panel scores the contribution each option makes to the  criteria. From 0= nil to 10= high.</t>
        </r>
      </text>
    </comment>
  </commentList>
</comments>
</file>

<file path=xl/comments2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</commentList>
</comments>
</file>

<file path=xl/comments4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6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8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sharedStrings.xml><?xml version="1.0" encoding="utf-8"?>
<sst xmlns="http://schemas.openxmlformats.org/spreadsheetml/2006/main" count="239" uniqueCount="72">
  <si>
    <t>Year</t>
  </si>
  <si>
    <t>Discount factor (mid-year)</t>
  </si>
  <si>
    <t>Cumulative NPV</t>
  </si>
  <si>
    <t>years</t>
  </si>
  <si>
    <t>Public Sector Discount Rate 2011</t>
  </si>
  <si>
    <t>Cost Benefit Analysis</t>
  </si>
  <si>
    <t>Discount factor (start of year)</t>
  </si>
  <si>
    <t>Capital Costs (at start of year)</t>
  </si>
  <si>
    <t>Total Costs (mid-year)</t>
  </si>
  <si>
    <t>&lt;description of the option&gt;</t>
  </si>
  <si>
    <t>&lt;title of the investment proposal&gt;</t>
  </si>
  <si>
    <t>Appraisal period (years)</t>
  </si>
  <si>
    <t>Net Present Value</t>
  </si>
  <si>
    <t>Present Value of Benefits</t>
  </si>
  <si>
    <t>Present Value of Costs</t>
  </si>
  <si>
    <t>Whole of Life Costs</t>
  </si>
  <si>
    <t>Key Assumptions:</t>
  </si>
  <si>
    <t>Summary of the Results of the Analysis:</t>
  </si>
  <si>
    <t xml:space="preserve">Total Costs </t>
  </si>
  <si>
    <t>Present Value of Costs (mid-year)</t>
  </si>
  <si>
    <t>Present Value of Costs (start year)</t>
  </si>
  <si>
    <t>Present Value of Costs (by year)</t>
  </si>
  <si>
    <t>Total Benefits (mid-year)</t>
  </si>
  <si>
    <t>Present Value of Benefits (mid-yr)</t>
  </si>
  <si>
    <t xml:space="preserve">Net Present Value (by year) </t>
  </si>
  <si>
    <t>Present Value of Benefits ($million)</t>
  </si>
  <si>
    <t>Present Value of Costs ($million)</t>
  </si>
  <si>
    <t>Cumulative Net Present Value ($million)</t>
  </si>
  <si>
    <t>Net Cash Flows</t>
  </si>
  <si>
    <t>Chart data only:</t>
  </si>
  <si>
    <t>Summary Table</t>
  </si>
  <si>
    <t>Capital Costs</t>
  </si>
  <si>
    <t>Benefit Cost Ratio</t>
  </si>
  <si>
    <t>Total Capital Costs</t>
  </si>
  <si>
    <t>Total Whole of Life Costs</t>
  </si>
  <si>
    <t>Benefit 1 &lt;description&gt;</t>
  </si>
  <si>
    <t>Benefit 2 &lt;description&gt;</t>
  </si>
  <si>
    <t>Benefit 3 &lt;description&gt;</t>
  </si>
  <si>
    <t>Benefit 4 &lt;description&gt;</t>
  </si>
  <si>
    <t>Benefit 5 &lt;description&gt;</t>
  </si>
  <si>
    <t>Cost 1 &lt;description&gt;</t>
  </si>
  <si>
    <t>Cost 2 &lt;description&gt;</t>
  </si>
  <si>
    <t>Cost 3 &lt;description&gt;</t>
  </si>
  <si>
    <t>Cost 4 &lt;description&gt;</t>
  </si>
  <si>
    <t>Cost 5 &lt;description&gt;</t>
  </si>
  <si>
    <t>Option 1:</t>
  </si>
  <si>
    <t>Option 1</t>
  </si>
  <si>
    <t>&lt;description&gt;</t>
  </si>
  <si>
    <t>Criteria 1</t>
  </si>
  <si>
    <t>Criteria 2</t>
  </si>
  <si>
    <t>Criteria 3</t>
  </si>
  <si>
    <t>Option 1 &lt;description&gt;</t>
  </si>
  <si>
    <t xml:space="preserve">Multi-Criteria Analysis ranking of intangible costs and benefits (if any)                                    </t>
  </si>
  <si>
    <t>Economic Analysis</t>
  </si>
  <si>
    <t>Option 2 &lt;description&gt;</t>
  </si>
  <si>
    <t>Option 3 &lt;description&gt;</t>
  </si>
  <si>
    <t>Option 4 &lt;description&gt;</t>
  </si>
  <si>
    <t xml:space="preserve">Cost-benefit analysis of monetary costs and benefits at the Public Sector Discount Rate            </t>
  </si>
  <si>
    <t>Option 2:</t>
  </si>
  <si>
    <t>Option 3:</t>
  </si>
  <si>
    <t>Option 4:</t>
  </si>
  <si>
    <t>Multi-Criteria Analysis</t>
  </si>
  <si>
    <t>refer to the comments on the marked cells for guidance</t>
  </si>
  <si>
    <t>Criteria</t>
  </si>
  <si>
    <t>Criteria Weight</t>
  </si>
  <si>
    <t>Weighted Score</t>
  </si>
  <si>
    <t>Overall</t>
  </si>
  <si>
    <t>Option 2</t>
  </si>
  <si>
    <t>Option 3</t>
  </si>
  <si>
    <t>Option 4</t>
  </si>
  <si>
    <t>Score                  (out of 10)</t>
  </si>
  <si>
    <t>Criteria 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</si>
</sst>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  <numFmt numFmtId="166" formatCode="[$-F800]dddd\,\ mmmm\ dd\,\ yyyy"/>
    <numFmt numFmtId="167" formatCode="_-&quot;$&quot;* #,##0.000_-;\-&quot;$&quot;* #,##0.000_-;_-&quot;$&quot;* &quot;-&quot;??_-;_-@_-"/>
    <numFmt numFmtId="168" formatCode="&quot;$&quot;#,##0"/>
    <numFmt numFmtId="169" formatCode="0.0%"/>
    <numFmt numFmtId="170" formatCode="[$-1409]dddd\,\ d\ mmmm\ yyyy"/>
    <numFmt numFmtId="171" formatCode="\$#,##0;[Red]\-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9"/>
      <color indexed="20"/>
      <name val="Calibri"/>
      <family val="2"/>
    </font>
    <font>
      <b/>
      <sz val="14"/>
      <color indexed="18"/>
      <name val="Calibri"/>
      <family val="2"/>
    </font>
    <font>
      <b/>
      <sz val="11"/>
      <color indexed="2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23"/>
      </left>
      <right/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23"/>
      </top>
      <bottom/>
    </border>
    <border>
      <left style="thin">
        <color indexed="23"/>
      </left>
      <right style="thin">
        <color theme="0"/>
      </right>
      <top/>
      <bottom/>
    </border>
    <border>
      <left style="thin">
        <color indexed="23"/>
      </left>
      <right style="thin">
        <color theme="0"/>
      </right>
      <top/>
      <bottom style="thin">
        <color indexed="9"/>
      </bottom>
    </border>
    <border>
      <left style="thin">
        <color theme="1" tint="0.49998000264167786"/>
      </left>
      <right style="thin">
        <color indexed="9"/>
      </right>
      <top style="thin">
        <color indexed="23"/>
      </top>
      <bottom/>
    </border>
    <border>
      <left style="thin">
        <color theme="1" tint="0.49998000264167786"/>
      </left>
      <right style="thin">
        <color indexed="9"/>
      </right>
      <top/>
      <bottom/>
    </border>
    <border>
      <left style="thin">
        <color theme="1" tint="0.49998000264167786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theme="1" tint="0.4999800026416778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164" fontId="0" fillId="0" borderId="0" xfId="0" applyNumberForma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 horizontal="left"/>
    </xf>
    <xf numFmtId="0" fontId="56" fillId="0" borderId="0" xfId="0" applyFont="1" applyAlignment="1">
      <alignment readingOrder="1"/>
    </xf>
    <xf numFmtId="165" fontId="0" fillId="0" borderId="0" xfId="5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44" applyNumberFormat="1" applyFont="1" applyAlignment="1">
      <alignment/>
    </xf>
    <xf numFmtId="6" fontId="0" fillId="0" borderId="0" xfId="44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0" xfId="44" applyNumberFormat="1" applyFont="1" applyAlignment="1">
      <alignment/>
    </xf>
    <xf numFmtId="38" fontId="0" fillId="0" borderId="0" xfId="44" applyNumberFormat="1" applyFont="1" applyFill="1" applyBorder="1" applyAlignment="1">
      <alignment/>
    </xf>
    <xf numFmtId="0" fontId="58" fillId="0" borderId="0" xfId="0" applyFont="1" applyAlignment="1">
      <alignment/>
    </xf>
    <xf numFmtId="1" fontId="0" fillId="13" borderId="0" xfId="58" applyNumberFormat="1" applyFont="1" applyFill="1" applyBorder="1" applyAlignment="1">
      <alignment/>
    </xf>
    <xf numFmtId="10" fontId="0" fillId="13" borderId="0" xfId="58" applyNumberFormat="1" applyFont="1" applyFill="1" applyBorder="1" applyAlignment="1">
      <alignment/>
    </xf>
    <xf numFmtId="6" fontId="0" fillId="13" borderId="0" xfId="44" applyNumberFormat="1" applyFont="1" applyFill="1" applyAlignment="1">
      <alignment/>
    </xf>
    <xf numFmtId="0" fontId="0" fillId="0" borderId="11" xfId="0" applyFont="1" applyFill="1" applyBorder="1" applyAlignment="1">
      <alignment/>
    </xf>
    <xf numFmtId="6" fontId="0" fillId="0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13" borderId="0" xfId="44" applyNumberFormat="1" applyFont="1" applyFill="1" applyBorder="1" applyAlignment="1">
      <alignment/>
    </xf>
    <xf numFmtId="6" fontId="0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6" fontId="0" fillId="0" borderId="11" xfId="44" applyNumberFormat="1" applyFont="1" applyFill="1" applyBorder="1" applyAlignment="1">
      <alignment/>
    </xf>
    <xf numFmtId="166" fontId="58" fillId="0" borderId="0" xfId="0" applyNumberFormat="1" applyFont="1" applyBorder="1" applyAlignment="1">
      <alignment horizontal="left"/>
    </xf>
    <xf numFmtId="6" fontId="0" fillId="0" borderId="12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58" fillId="0" borderId="0" xfId="0" applyFont="1" applyBorder="1" applyAlignment="1">
      <alignment/>
    </xf>
    <xf numFmtId="2" fontId="0" fillId="0" borderId="0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40" fillId="2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40" fillId="33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68" fontId="0" fillId="0" borderId="13" xfId="44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" fontId="1" fillId="34" borderId="19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169" fontId="1" fillId="34" borderId="21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3" fillId="34" borderId="22" xfId="0" applyFont="1" applyFill="1" applyBorder="1" applyAlignment="1">
      <alignment horizontal="left"/>
    </xf>
    <xf numFmtId="169" fontId="17" fillId="34" borderId="22" xfId="0" applyNumberFormat="1" applyFont="1" applyFill="1" applyBorder="1" applyAlignment="1">
      <alignment/>
    </xf>
    <xf numFmtId="169" fontId="1" fillId="34" borderId="22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1" fontId="18" fillId="34" borderId="22" xfId="0" applyNumberFormat="1" applyFont="1" applyFill="1" applyBorder="1" applyAlignment="1">
      <alignment/>
    </xf>
    <xf numFmtId="169" fontId="5" fillId="34" borderId="23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69" fontId="1" fillId="34" borderId="24" xfId="0" applyNumberFormat="1" applyFont="1" applyFill="1" applyBorder="1" applyAlignment="1">
      <alignment/>
    </xf>
    <xf numFmtId="1" fontId="1" fillId="34" borderId="25" xfId="0" applyNumberFormat="1" applyFont="1" applyFill="1" applyBorder="1" applyAlignment="1">
      <alignment/>
    </xf>
    <xf numFmtId="0" fontId="1" fillId="34" borderId="26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left" wrapText="1"/>
    </xf>
    <xf numFmtId="1" fontId="1" fillId="34" borderId="29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1" fontId="1" fillId="34" borderId="31" xfId="0" applyNumberFormat="1" applyFont="1" applyFill="1" applyBorder="1" applyAlignment="1">
      <alignment/>
    </xf>
    <xf numFmtId="0" fontId="20" fillId="34" borderId="32" xfId="0" applyFont="1" applyFill="1" applyBorder="1" applyAlignment="1">
      <alignment horizontal="left"/>
    </xf>
    <xf numFmtId="165" fontId="59" fillId="34" borderId="22" xfId="0" applyNumberFormat="1" applyFont="1" applyFill="1" applyBorder="1" applyAlignment="1">
      <alignment/>
    </xf>
    <xf numFmtId="165" fontId="40" fillId="33" borderId="13" xfId="0" applyNumberFormat="1" applyFont="1" applyFill="1" applyBorder="1" applyAlignment="1">
      <alignment/>
    </xf>
    <xf numFmtId="0" fontId="40" fillId="20" borderId="13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left" wrapText="1"/>
    </xf>
    <xf numFmtId="0" fontId="22" fillId="34" borderId="3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55"/>
          <c:w val="0.941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1'!$A$56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1'!$B$56:$AY$56</c:f>
              <c:numCache>
                <c:ptCount val="50"/>
                <c:pt idx="0">
                  <c:v>0.48112522432468807</c:v>
                </c:pt>
                <c:pt idx="1">
                  <c:v>0.4454863188191557</c:v>
                </c:pt>
                <c:pt idx="2">
                  <c:v>0.41248733223995887</c:v>
                </c:pt>
                <c:pt idx="3">
                  <c:v>0.38193271503699894</c:v>
                </c:pt>
                <c:pt idx="4">
                  <c:v>0.35364140281203604</c:v>
                </c:pt>
                <c:pt idx="5">
                  <c:v>0.3274457433444778</c:v>
                </c:pt>
                <c:pt idx="6">
                  <c:v>0.3031905030967387</c:v>
                </c:pt>
                <c:pt idx="7">
                  <c:v>0.280731947311795</c:v>
                </c:pt>
                <c:pt idx="8">
                  <c:v>0.25993698825166206</c:v>
                </c:pt>
                <c:pt idx="9">
                  <c:v>0.24068239652931672</c:v>
                </c:pt>
                <c:pt idx="10">
                  <c:v>0.22285407086047843</c:v>
                </c:pt>
                <c:pt idx="11">
                  <c:v>0.20634636190785038</c:v>
                </c:pt>
                <c:pt idx="12">
                  <c:v>0.19106144621097257</c:v>
                </c:pt>
                <c:pt idx="13">
                  <c:v>0.17690874649164123</c:v>
                </c:pt>
                <c:pt idx="14">
                  <c:v>0.1638043948996678</c:v>
                </c:pt>
                <c:pt idx="15">
                  <c:v>0.15167073601821093</c:v>
                </c:pt>
                <c:pt idx="16">
                  <c:v>0.14043586668352862</c:v>
                </c:pt>
                <c:pt idx="17">
                  <c:v>0.1300332098921561</c:v>
                </c:pt>
                <c:pt idx="18">
                  <c:v>0.12040112027051492</c:v>
                </c:pt>
                <c:pt idx="19">
                  <c:v>0.1114825187689953</c:v>
                </c:pt>
                <c:pt idx="20">
                  <c:v>0.10322455441573637</c:v>
                </c:pt>
                <c:pt idx="21">
                  <c:v>0.09557829112568182</c:v>
                </c:pt>
                <c:pt idx="22">
                  <c:v>0.08849841770896465</c:v>
                </c:pt>
                <c:pt idx="23">
                  <c:v>0.08194297936015245</c:v>
                </c:pt>
                <c:pt idx="24">
                  <c:v>0.07587312903717817</c:v>
                </c:pt>
                <c:pt idx="25">
                  <c:v>0.07025289725664645</c:v>
                </c:pt>
                <c:pt idx="26">
                  <c:v>0.06504897894133929</c:v>
                </c:pt>
                <c:pt idx="27">
                  <c:v>0.06023053605679565</c:v>
                </c:pt>
                <c:pt idx="28">
                  <c:v>0.05576901486740338</c:v>
                </c:pt>
                <c:pt idx="29">
                  <c:v>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1'!$A$57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1'!$B$57:$AY$57</c:f>
              <c:numCache>
                <c:ptCount val="50"/>
                <c:pt idx="0">
                  <c:v>-0.48112522432468807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42836287"/>
        <c:axId val="49982264"/>
      </c:barChart>
      <c:lineChart>
        <c:grouping val="standard"/>
        <c:varyColors val="0"/>
        <c:ser>
          <c:idx val="3"/>
          <c:order val="2"/>
          <c:tx>
            <c:strRef>
              <c:f>'CBA Option 1'!$A$58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1'!$B$58:$AY$58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42836287"/>
        <c:axId val="49982264"/>
      </c:line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3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05"/>
          <c:y val="0.7655"/>
          <c:w val="0.486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555"/>
          <c:w val="0.9402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2'!$A$56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2'!$B$56:$AY$56</c:f>
              <c:numCache>
                <c:ptCount val="50"/>
                <c:pt idx="0">
                  <c:v>0.6254627916220945</c:v>
                </c:pt>
                <c:pt idx="1">
                  <c:v>0.5791322144649024</c:v>
                </c:pt>
                <c:pt idx="2">
                  <c:v>0.5362335319119464</c:v>
                </c:pt>
                <c:pt idx="3">
                  <c:v>0.4965125295480986</c:v>
                </c:pt>
                <c:pt idx="4">
                  <c:v>0.45973382365564686</c:v>
                </c:pt>
                <c:pt idx="5">
                  <c:v>0.4256794663478211</c:v>
                </c:pt>
                <c:pt idx="6">
                  <c:v>0.39414765402576024</c:v>
                </c:pt>
                <c:pt idx="7">
                  <c:v>0.3649515315053335</c:v>
                </c:pt>
                <c:pt idx="8">
                  <c:v>0.3379180847271607</c:v>
                </c:pt>
                <c:pt idx="9">
                  <c:v>0.31288711548811177</c:v>
                </c:pt>
                <c:pt idx="10">
                  <c:v>0.2897102921186219</c:v>
                </c:pt>
                <c:pt idx="11">
                  <c:v>0.2682502704802055</c:v>
                </c:pt>
                <c:pt idx="12">
                  <c:v>0.24837988007426434</c:v>
                </c:pt>
                <c:pt idx="13">
                  <c:v>0.2299813704391336</c:v>
                </c:pt>
                <c:pt idx="14">
                  <c:v>0.21294571336956813</c:v>
                </c:pt>
                <c:pt idx="15">
                  <c:v>0.1971719568236742</c:v>
                </c:pt>
                <c:pt idx="16">
                  <c:v>0.1825666266885872</c:v>
                </c:pt>
                <c:pt idx="17">
                  <c:v>0.16904317285980294</c:v>
                </c:pt>
                <c:pt idx="18">
                  <c:v>0.1565214563516694</c:v>
                </c:pt>
                <c:pt idx="19">
                  <c:v>0.14492727439969388</c:v>
                </c:pt>
                <c:pt idx="20">
                  <c:v>0.13419192074045727</c:v>
                </c:pt>
                <c:pt idx="21">
                  <c:v>0.12425177846338636</c:v>
                </c:pt>
                <c:pt idx="22">
                  <c:v>0.11504794302165404</c:v>
                </c:pt>
                <c:pt idx="23">
                  <c:v>0.10652587316819818</c:v>
                </c:pt>
                <c:pt idx="24">
                  <c:v>0.09863506774833163</c:v>
                </c:pt>
                <c:pt idx="25">
                  <c:v>0.09132876643364038</c:v>
                </c:pt>
                <c:pt idx="26">
                  <c:v>0.08456367262374108</c:v>
                </c:pt>
                <c:pt idx="27">
                  <c:v>0.07829969687383434</c:v>
                </c:pt>
                <c:pt idx="28">
                  <c:v>0.07249971932762439</c:v>
                </c:pt>
                <c:pt idx="29">
                  <c:v>0.06712936974780036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2'!$A$57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2'!$B$57:$AY$57</c:f>
              <c:numCache>
                <c:ptCount val="50"/>
                <c:pt idx="0">
                  <c:v>-2.481125224324688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47187193"/>
        <c:axId val="22031554"/>
      </c:barChart>
      <c:lineChart>
        <c:grouping val="standard"/>
        <c:varyColors val="0"/>
        <c:ser>
          <c:idx val="3"/>
          <c:order val="2"/>
          <c:tx>
            <c:strRef>
              <c:f>'CBA Option 2'!$A$58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2'!$B$58:$AY$58</c:f>
              <c:numCache>
                <c:ptCount val="50"/>
                <c:pt idx="0">
                  <c:v>-1.855662432702594</c:v>
                </c:pt>
                <c:pt idx="1">
                  <c:v>-1.7220165370568472</c:v>
                </c:pt>
                <c:pt idx="2">
                  <c:v>-1.5982703373848595</c:v>
                </c:pt>
                <c:pt idx="3">
                  <c:v>-1.4836905228737598</c:v>
                </c:pt>
                <c:pt idx="4">
                  <c:v>-1.3775981020301489</c:v>
                </c:pt>
                <c:pt idx="5">
                  <c:v>-1.2793643790268054</c:v>
                </c:pt>
                <c:pt idx="6">
                  <c:v>-1.1884072280977838</c:v>
                </c:pt>
                <c:pt idx="7">
                  <c:v>-1.1041876439042455</c:v>
                </c:pt>
                <c:pt idx="8">
                  <c:v>-1.0262065474287467</c:v>
                </c:pt>
                <c:pt idx="9">
                  <c:v>-0.9540018284699519</c:v>
                </c:pt>
                <c:pt idx="10">
                  <c:v>-0.8871456072118084</c:v>
                </c:pt>
                <c:pt idx="11">
                  <c:v>-0.8252416986394533</c:v>
                </c:pt>
                <c:pt idx="12">
                  <c:v>-0.7679232647761616</c:v>
                </c:pt>
                <c:pt idx="13">
                  <c:v>-0.7148506408286692</c:v>
                </c:pt>
                <c:pt idx="14">
                  <c:v>-0.6657093223587689</c:v>
                </c:pt>
                <c:pt idx="15">
                  <c:v>-0.6202081015533056</c:v>
                </c:pt>
                <c:pt idx="16">
                  <c:v>-0.5780773415482471</c:v>
                </c:pt>
                <c:pt idx="17">
                  <c:v>-0.5390673785806003</c:v>
                </c:pt>
                <c:pt idx="18">
                  <c:v>-0.5029470424994458</c:v>
                </c:pt>
                <c:pt idx="19">
                  <c:v>-0.46950228686874723</c:v>
                </c:pt>
                <c:pt idx="20">
                  <c:v>-0.4385349205440263</c:v>
                </c:pt>
                <c:pt idx="21">
                  <c:v>-0.4098614332063218</c:v>
                </c:pt>
                <c:pt idx="22">
                  <c:v>-0.3833119078936324</c:v>
                </c:pt>
                <c:pt idx="23">
                  <c:v>-0.35872901408558666</c:v>
                </c:pt>
                <c:pt idx="24">
                  <c:v>-0.3359670753744332</c:v>
                </c:pt>
                <c:pt idx="25">
                  <c:v>-0.3148912061974392</c:v>
                </c:pt>
                <c:pt idx="26">
                  <c:v>-0.29537651251503744</c:v>
                </c:pt>
                <c:pt idx="27">
                  <c:v>-0.27730735169799875</c:v>
                </c:pt>
                <c:pt idx="28">
                  <c:v>-0.26057664723777774</c:v>
                </c:pt>
                <c:pt idx="29">
                  <c:v>-0.24508525421905458</c:v>
                </c:pt>
                <c:pt idx="30">
                  <c:v>-0.24508525421905458</c:v>
                </c:pt>
                <c:pt idx="31">
                  <c:v>-0.24508525421905458</c:v>
                </c:pt>
                <c:pt idx="32">
                  <c:v>-0.24508525421905458</c:v>
                </c:pt>
                <c:pt idx="33">
                  <c:v>-0.24508525421905458</c:v>
                </c:pt>
                <c:pt idx="34">
                  <c:v>-0.24508525421905458</c:v>
                </c:pt>
                <c:pt idx="35">
                  <c:v>-0.24508525421905458</c:v>
                </c:pt>
                <c:pt idx="36">
                  <c:v>-0.24508525421905458</c:v>
                </c:pt>
                <c:pt idx="37">
                  <c:v>-0.24508525421905458</c:v>
                </c:pt>
                <c:pt idx="38">
                  <c:v>-0.24508525421905458</c:v>
                </c:pt>
                <c:pt idx="39">
                  <c:v>-0.24508525421905458</c:v>
                </c:pt>
                <c:pt idx="40">
                  <c:v>-0.24508525421905458</c:v>
                </c:pt>
                <c:pt idx="41">
                  <c:v>-0.24508525421905458</c:v>
                </c:pt>
                <c:pt idx="42">
                  <c:v>-0.24508525421905458</c:v>
                </c:pt>
                <c:pt idx="43">
                  <c:v>-0.24508525421905458</c:v>
                </c:pt>
                <c:pt idx="44">
                  <c:v>-0.24508525421905458</c:v>
                </c:pt>
                <c:pt idx="45">
                  <c:v>-0.24508525421905458</c:v>
                </c:pt>
                <c:pt idx="46">
                  <c:v>-0.24508525421905458</c:v>
                </c:pt>
                <c:pt idx="47">
                  <c:v>-0.24508525421905458</c:v>
                </c:pt>
                <c:pt idx="48">
                  <c:v>-0.24508525421905458</c:v>
                </c:pt>
                <c:pt idx="49">
                  <c:v>-0.24508525421905458</c:v>
                </c:pt>
              </c:numCache>
            </c:numRef>
          </c:val>
          <c:smooth val="0"/>
        </c:ser>
        <c:axId val="47187193"/>
        <c:axId val="22031554"/>
      </c:lineChart>
      <c:cat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3'!$A$56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2.887411325679712</c:v>
                </c:pt>
                <c:pt idx="3">
                  <c:v>2.6735290052589926</c:v>
                </c:pt>
                <c:pt idx="4">
                  <c:v>2.475489819684252</c:v>
                </c:pt>
                <c:pt idx="5">
                  <c:v>2.2921202034113444</c:v>
                </c:pt>
                <c:pt idx="6">
                  <c:v>2.122333521677171</c:v>
                </c:pt>
                <c:pt idx="7">
                  <c:v>1.965123631182565</c:v>
                </c:pt>
                <c:pt idx="8">
                  <c:v>1.8195589177616343</c:v>
                </c:pt>
                <c:pt idx="9">
                  <c:v>1.6847767757052172</c:v>
                </c:pt>
                <c:pt idx="10">
                  <c:v>1.559978496023349</c:v>
                </c:pt>
                <c:pt idx="11">
                  <c:v>1.4444245333549528</c:v>
                </c:pt>
                <c:pt idx="12">
                  <c:v>1.337430123476808</c:v>
                </c:pt>
                <c:pt idx="13">
                  <c:v>1.2383612254414886</c:v>
                </c:pt>
                <c:pt idx="14">
                  <c:v>1.1466307642976747</c:v>
                </c:pt>
                <c:pt idx="15">
                  <c:v>1.0616951521274767</c:v>
                </c:pt>
                <c:pt idx="16">
                  <c:v>0.9830510667847002</c:v>
                </c:pt>
                <c:pt idx="17">
                  <c:v>0.9102324692450927</c:v>
                </c:pt>
                <c:pt idx="18">
                  <c:v>0.8428078418936044</c:v>
                </c:pt>
                <c:pt idx="19">
                  <c:v>0.7803776313829671</c:v>
                </c:pt>
                <c:pt idx="20">
                  <c:v>0.7225718809101546</c:v>
                </c:pt>
                <c:pt idx="21">
                  <c:v>0.6690480378797727</c:v>
                </c:pt>
                <c:pt idx="22">
                  <c:v>0.6194889239627526</c:v>
                </c:pt>
                <c:pt idx="23">
                  <c:v>0.5736008555210672</c:v>
                </c:pt>
                <c:pt idx="24">
                  <c:v>0.5311119032602472</c:v>
                </c:pt>
                <c:pt idx="25">
                  <c:v>0.4917702807965251</c:v>
                </c:pt>
                <c:pt idx="26">
                  <c:v>0.45534285258937507</c:v>
                </c:pt>
                <c:pt idx="27">
                  <c:v>0.4216137523975696</c:v>
                </c:pt>
                <c:pt idx="28">
                  <c:v>0.39038310407182364</c:v>
                </c:pt>
                <c:pt idx="29">
                  <c:v>0.3614658371035404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3'!$A$57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64066259"/>
        <c:axId val="39725420"/>
      </c:barChart>
      <c:lineChart>
        <c:grouping val="standard"/>
        <c:varyColors val="0"/>
        <c:ser>
          <c:idx val="3"/>
          <c:order val="2"/>
          <c:tx>
            <c:strRef>
              <c:f>'CBA Option 3'!$A$58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3'!$B$58:$AY$58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-22.701624393273597</c:v>
                </c:pt>
                <c:pt idx="3">
                  <c:v>-20.4100281030516</c:v>
                </c:pt>
                <c:pt idx="4">
                  <c:v>-18.288179686179387</c:v>
                </c:pt>
                <c:pt idx="5">
                  <c:v>-16.323505226112523</c:v>
                </c:pt>
                <c:pt idx="6">
                  <c:v>-14.50436220753209</c:v>
                </c:pt>
                <c:pt idx="7">
                  <c:v>-12.819970523661318</c:v>
                </c:pt>
                <c:pt idx="8">
                  <c:v>-11.260348594151347</c:v>
                </c:pt>
                <c:pt idx="9">
                  <c:v>-9.816254214975446</c:v>
                </c:pt>
                <c:pt idx="10">
                  <c:v>-8.479129789812577</c:v>
                </c:pt>
                <c:pt idx="11">
                  <c:v>-7.241051618365474</c:v>
                </c:pt>
                <c:pt idx="12">
                  <c:v>-6.094682941099638</c:v>
                </c:pt>
                <c:pt idx="13">
                  <c:v>-5.03323046214979</c:v>
                </c:pt>
                <c:pt idx="14">
                  <c:v>-4.0504040927517835</c:v>
                </c:pt>
                <c:pt idx="15">
                  <c:v>-3.140379676642518</c:v>
                </c:pt>
                <c:pt idx="16">
                  <c:v>-2.2977644765413463</c:v>
                </c:pt>
                <c:pt idx="17">
                  <c:v>-1.5175652171884098</c:v>
                </c:pt>
                <c:pt idx="18">
                  <c:v>-0.7951584955653204</c:v>
                </c:pt>
                <c:pt idx="19">
                  <c:v>-0.12626338295134856</c:v>
                </c:pt>
                <c:pt idx="20">
                  <c:v>0.49308394354306967</c:v>
                </c:pt>
                <c:pt idx="21">
                  <c:v>1.0665536902971606</c:v>
                </c:pt>
                <c:pt idx="22">
                  <c:v>1.5975441965509485</c:v>
                </c:pt>
                <c:pt idx="23">
                  <c:v>2.0892020727118634</c:v>
                </c:pt>
                <c:pt idx="24">
                  <c:v>2.544440846934932</c:v>
                </c:pt>
                <c:pt idx="25">
                  <c:v>2.965958230474811</c:v>
                </c:pt>
                <c:pt idx="26">
                  <c:v>3.356252104122847</c:v>
                </c:pt>
                <c:pt idx="27">
                  <c:v>3.717635320463621</c:v>
                </c:pt>
                <c:pt idx="28">
                  <c:v>4.0522494096680415</c:v>
                </c:pt>
                <c:pt idx="29">
                  <c:v>4.362077270042504</c:v>
                </c:pt>
                <c:pt idx="30">
                  <c:v>4.362077270042504</c:v>
                </c:pt>
                <c:pt idx="31">
                  <c:v>4.362077270042504</c:v>
                </c:pt>
                <c:pt idx="32">
                  <c:v>4.362077270042504</c:v>
                </c:pt>
                <c:pt idx="33">
                  <c:v>4.362077270042504</c:v>
                </c:pt>
                <c:pt idx="34">
                  <c:v>4.362077270042504</c:v>
                </c:pt>
                <c:pt idx="35">
                  <c:v>4.362077270042504</c:v>
                </c:pt>
                <c:pt idx="36">
                  <c:v>4.362077270042504</c:v>
                </c:pt>
                <c:pt idx="37">
                  <c:v>4.362077270042504</c:v>
                </c:pt>
                <c:pt idx="38">
                  <c:v>4.362077270042504</c:v>
                </c:pt>
                <c:pt idx="39">
                  <c:v>4.362077270042504</c:v>
                </c:pt>
                <c:pt idx="40">
                  <c:v>4.362077270042504</c:v>
                </c:pt>
                <c:pt idx="41">
                  <c:v>4.362077270042504</c:v>
                </c:pt>
                <c:pt idx="42">
                  <c:v>4.362077270042504</c:v>
                </c:pt>
                <c:pt idx="43">
                  <c:v>4.362077270042504</c:v>
                </c:pt>
                <c:pt idx="44">
                  <c:v>4.362077270042504</c:v>
                </c:pt>
                <c:pt idx="45">
                  <c:v>4.362077270042504</c:v>
                </c:pt>
                <c:pt idx="46">
                  <c:v>4.362077270042504</c:v>
                </c:pt>
                <c:pt idx="47">
                  <c:v>4.362077270042504</c:v>
                </c:pt>
                <c:pt idx="48">
                  <c:v>4.362077270042504</c:v>
                </c:pt>
                <c:pt idx="49">
                  <c:v>4.362077270042504</c:v>
                </c:pt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4'!$A$56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3.5473910572636465</c:v>
                </c:pt>
                <c:pt idx="3">
                  <c:v>3.284621349318191</c:v>
                </c:pt>
                <c:pt idx="4">
                  <c:v>3.0413160641835097</c:v>
                </c:pt>
                <c:pt idx="5">
                  <c:v>2.816033392762509</c:v>
                </c:pt>
                <c:pt idx="6">
                  <c:v>2.6074383266319527</c:v>
                </c:pt>
                <c:pt idx="7">
                  <c:v>2.414294746881437</c:v>
                </c:pt>
                <c:pt idx="8">
                  <c:v>2.2354580989642936</c:v>
                </c:pt>
                <c:pt idx="9">
                  <c:v>2.0698686101521235</c:v>
                </c:pt>
                <c:pt idx="10">
                  <c:v>1.9165450094001144</c:v>
                </c:pt>
                <c:pt idx="11">
                  <c:v>1.7745787124075132</c:v>
                </c:pt>
                <c:pt idx="12">
                  <c:v>1.6431284374143642</c:v>
                </c:pt>
                <c:pt idx="13">
                  <c:v>1.5214152198281146</c:v>
                </c:pt>
                <c:pt idx="14">
                  <c:v>1.408717796137143</c:v>
                </c:pt>
                <c:pt idx="15">
                  <c:v>1.304368329756614</c:v>
                </c:pt>
                <c:pt idx="16">
                  <c:v>1.207748453478346</c:v>
                </c:pt>
                <c:pt idx="17">
                  <c:v>1.1182856050725425</c:v>
                </c:pt>
                <c:pt idx="18">
                  <c:v>1.0354496343264283</c:v>
                </c:pt>
                <c:pt idx="19">
                  <c:v>0.9587496614133596</c:v>
                </c:pt>
                <c:pt idx="20">
                  <c:v>0.8877311679753328</c:v>
                </c:pt>
                <c:pt idx="21">
                  <c:v>0.8219733036808637</c:v>
                </c:pt>
                <c:pt idx="22">
                  <c:v>0.761086392297096</c:v>
                </c:pt>
                <c:pt idx="23">
                  <c:v>0.7047096224973111</c:v>
                </c:pt>
                <c:pt idx="24">
                  <c:v>0.6525089097197324</c:v>
                </c:pt>
                <c:pt idx="25">
                  <c:v>0.6041749164071594</c:v>
                </c:pt>
                <c:pt idx="26">
                  <c:v>0.5594212188955179</c:v>
                </c:pt>
                <c:pt idx="27">
                  <c:v>0.5179826100884426</c:v>
                </c:pt>
                <c:pt idx="28">
                  <c:v>0.47961352785966904</c:v>
                </c:pt>
                <c:pt idx="29">
                  <c:v>0.44408659987006394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4'!$A$57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-3.4540386375122614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-2.3507606585962035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-1.5998882044885747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-1.0888570291074249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-0.7410577979826055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21984461"/>
        <c:axId val="63642422"/>
      </c:barChart>
      <c:lineChart>
        <c:grouping val="standard"/>
        <c:varyColors val="0"/>
        <c:ser>
          <c:idx val="3"/>
          <c:order val="2"/>
          <c:tx>
            <c:strRef>
              <c:f>'CBA Option 4'!$A$58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4'!$B$58:$AY$58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-22.041644661689663</c:v>
                </c:pt>
                <c:pt idx="3">
                  <c:v>-19.13895602740847</c:v>
                </c:pt>
                <c:pt idx="4">
                  <c:v>-16.451281366036998</c:v>
                </c:pt>
                <c:pt idx="5">
                  <c:v>-13.962693716618965</c:v>
                </c:pt>
                <c:pt idx="6">
                  <c:v>-14.809294027499273</c:v>
                </c:pt>
                <c:pt idx="7">
                  <c:v>-12.675731227929631</c:v>
                </c:pt>
                <c:pt idx="8">
                  <c:v>-10.700210117217</c:v>
                </c:pt>
                <c:pt idx="9">
                  <c:v>-8.871023903594194</c:v>
                </c:pt>
                <c:pt idx="10">
                  <c:v>-7.177332965054558</c:v>
                </c:pt>
                <c:pt idx="11">
                  <c:v>-7.753514911243248</c:v>
                </c:pt>
                <c:pt idx="12">
                  <c:v>-6.301447920039855</c:v>
                </c:pt>
                <c:pt idx="13">
                  <c:v>-4.956941446703382</c:v>
                </c:pt>
                <c:pt idx="14">
                  <c:v>-3.712028045465907</c:v>
                </c:pt>
                <c:pt idx="15">
                  <c:v>-2.559330451727504</c:v>
                </c:pt>
                <c:pt idx="16">
                  <c:v>-2.951470202737733</c:v>
                </c:pt>
                <c:pt idx="17">
                  <c:v>-1.9632178075573463</c:v>
                </c:pt>
                <c:pt idx="18">
                  <c:v>-1.048169293501433</c:v>
                </c:pt>
                <c:pt idx="19">
                  <c:v>-0.20090215085706872</c:v>
                </c:pt>
                <c:pt idx="20">
                  <c:v>0.5836044627025277</c:v>
                </c:pt>
                <c:pt idx="21">
                  <c:v>0.31672073727596656</c:v>
                </c:pt>
                <c:pt idx="22">
                  <c:v>0.9893087118640979</c:v>
                </c:pt>
                <c:pt idx="23">
                  <c:v>1.6120753550012563</c:v>
                </c:pt>
                <c:pt idx="24">
                  <c:v>2.1887111356838105</c:v>
                </c:pt>
                <c:pt idx="25">
                  <c:v>2.7226331548343237</c:v>
                </c:pt>
                <c:pt idx="26">
                  <c:v>2.5409965757472355</c:v>
                </c:pt>
                <c:pt idx="27">
                  <c:v>2.9987486497788827</c:v>
                </c:pt>
                <c:pt idx="28">
                  <c:v>3.422593162771148</c:v>
                </c:pt>
                <c:pt idx="29">
                  <c:v>3.815041785912135</c:v>
                </c:pt>
                <c:pt idx="30">
                  <c:v>3.815041785912135</c:v>
                </c:pt>
                <c:pt idx="31">
                  <c:v>3.815041785912135</c:v>
                </c:pt>
                <c:pt idx="32">
                  <c:v>3.815041785912135</c:v>
                </c:pt>
                <c:pt idx="33">
                  <c:v>3.815041785912135</c:v>
                </c:pt>
                <c:pt idx="34">
                  <c:v>3.815041785912135</c:v>
                </c:pt>
                <c:pt idx="35">
                  <c:v>3.815041785912135</c:v>
                </c:pt>
                <c:pt idx="36">
                  <c:v>3.815041785912135</c:v>
                </c:pt>
                <c:pt idx="37">
                  <c:v>3.815041785912135</c:v>
                </c:pt>
                <c:pt idx="38">
                  <c:v>3.815041785912135</c:v>
                </c:pt>
                <c:pt idx="39">
                  <c:v>3.815041785912135</c:v>
                </c:pt>
                <c:pt idx="40">
                  <c:v>3.815041785912135</c:v>
                </c:pt>
                <c:pt idx="41">
                  <c:v>3.815041785912135</c:v>
                </c:pt>
                <c:pt idx="42">
                  <c:v>3.815041785912135</c:v>
                </c:pt>
                <c:pt idx="43">
                  <c:v>3.815041785912135</c:v>
                </c:pt>
                <c:pt idx="44">
                  <c:v>3.815041785912135</c:v>
                </c:pt>
                <c:pt idx="45">
                  <c:v>3.815041785912135</c:v>
                </c:pt>
                <c:pt idx="46">
                  <c:v>3.815041785912135</c:v>
                </c:pt>
                <c:pt idx="47">
                  <c:v>3.815041785912135</c:v>
                </c:pt>
                <c:pt idx="48">
                  <c:v>3.815041785912135</c:v>
                </c:pt>
                <c:pt idx="49">
                  <c:v>3.815041785912135</c:v>
                </c:pt>
              </c:numCache>
            </c:numRef>
          </c:val>
          <c:smooth val="0"/>
        </c:ser>
        <c:axId val="21984461"/>
        <c:axId val="63642422"/>
      </c:lineChart>
      <c:cat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57421875" style="0" customWidth="1"/>
    <col min="2" max="5" width="14.7109375" style="0" customWidth="1"/>
  </cols>
  <sheetData>
    <row r="1" spans="1:2" ht="21">
      <c r="A1" s="6" t="s">
        <v>53</v>
      </c>
      <c r="B1" s="9" t="s">
        <v>10</v>
      </c>
    </row>
    <row r="2" spans="1:2" ht="18.75">
      <c r="A2" s="5" t="s">
        <v>30</v>
      </c>
      <c r="B2" s="8"/>
    </row>
    <row r="3" spans="1:2" ht="15">
      <c r="A3" s="8">
        <f ca="1">TODAY()</f>
        <v>42663</v>
      </c>
      <c r="B3" s="8"/>
    </row>
    <row r="4" spans="1:2" ht="15">
      <c r="A4" s="8"/>
      <c r="B4" s="8"/>
    </row>
    <row r="5" spans="1:5" ht="30">
      <c r="A5" s="36"/>
      <c r="B5" s="85" t="s">
        <v>51</v>
      </c>
      <c r="C5" s="85" t="s">
        <v>54</v>
      </c>
      <c r="D5" s="85" t="s">
        <v>55</v>
      </c>
      <c r="E5" s="85" t="s">
        <v>56</v>
      </c>
    </row>
    <row r="6" spans="1:5" ht="15">
      <c r="A6" s="35" t="s">
        <v>11</v>
      </c>
      <c r="B6" s="37">
        <f>'CBA Option 1'!B7</f>
        <v>30</v>
      </c>
      <c r="C6" s="37">
        <f>'CBA Option 2'!B7</f>
        <v>30</v>
      </c>
      <c r="D6" s="37">
        <f>'CBA Option 3'!B7</f>
        <v>30</v>
      </c>
      <c r="E6" s="37">
        <f>'CBA Option 4'!B7</f>
        <v>30</v>
      </c>
    </row>
    <row r="7" spans="1:5" ht="15">
      <c r="A7" s="35" t="s">
        <v>31</v>
      </c>
      <c r="B7" s="38">
        <f>'CBA Option 1'!B10</f>
        <v>0</v>
      </c>
      <c r="C7" s="41">
        <f>'CBA Option 2'!B10</f>
        <v>2000000</v>
      </c>
      <c r="D7" s="38">
        <f>'CBA Option 3'!B10</f>
        <v>30000000</v>
      </c>
      <c r="E7" s="38">
        <f>'CBA Option 4'!B10</f>
        <v>55000000</v>
      </c>
    </row>
    <row r="8" spans="1:5" ht="15">
      <c r="A8" s="35" t="s">
        <v>15</v>
      </c>
      <c r="B8" s="38">
        <f>'CBA Option 1'!B11</f>
        <v>15000000</v>
      </c>
      <c r="C8" s="41">
        <f>'CBA Option 2'!B11</f>
        <v>17000000</v>
      </c>
      <c r="D8" s="38">
        <f>'CBA Option 3'!B11</f>
        <v>45000000</v>
      </c>
      <c r="E8" s="38">
        <f>'CBA Option 4'!B11</f>
        <v>70000000</v>
      </c>
    </row>
    <row r="9" spans="1:5" ht="15">
      <c r="A9" s="36" t="s">
        <v>57</v>
      </c>
      <c r="B9" s="36"/>
      <c r="C9" s="36"/>
      <c r="D9" s="36"/>
      <c r="E9" s="36"/>
    </row>
    <row r="10" spans="1:5" ht="15">
      <c r="A10" s="35" t="s">
        <v>13</v>
      </c>
      <c r="B10" s="38">
        <f>'CBA Option 1'!B12</f>
        <v>5849715.81926982</v>
      </c>
      <c r="C10" s="38">
        <f>'CBA Option 2'!B12</f>
        <v>7604630.565050765</v>
      </c>
      <c r="D10" s="38">
        <f>'CBA Option 3'!B12</f>
        <v>39841422.71894196</v>
      </c>
      <c r="E10" s="38">
        <f>'CBA Option 4'!B12</f>
        <v>47718389.56074353</v>
      </c>
    </row>
    <row r="11" spans="1:5" ht="15">
      <c r="A11" s="35" t="s">
        <v>14</v>
      </c>
      <c r="B11" s="38">
        <f>'CBA Option 1'!B13</f>
        <v>5849715.81926982</v>
      </c>
      <c r="C11" s="38">
        <f>'CBA Option 2'!B13</f>
        <v>7849715.819269821</v>
      </c>
      <c r="D11" s="38">
        <f>'CBA Option 3'!B13</f>
        <v>35479345.448899455</v>
      </c>
      <c r="E11" s="38">
        <f>'CBA Option 4'!B13</f>
        <v>43903347.774831384</v>
      </c>
    </row>
    <row r="12" spans="1:5" ht="15">
      <c r="A12" s="35" t="s">
        <v>32</v>
      </c>
      <c r="B12" s="40">
        <f>'CBA Option 1'!B14</f>
        <v>1</v>
      </c>
      <c r="C12" s="40">
        <f>'CBA Option 2'!B14</f>
        <v>0.9687778182214686</v>
      </c>
      <c r="D12" s="40">
        <f>'CBA Option 3'!B14</f>
        <v>1.1229469488473274</v>
      </c>
      <c r="E12" s="40">
        <f>'CBA Option 4'!B14</f>
        <v>1.0868963753169458</v>
      </c>
    </row>
    <row r="13" spans="1:5" ht="15">
      <c r="A13" s="35" t="s">
        <v>12</v>
      </c>
      <c r="B13" s="38">
        <f>'CBA Option 1'!B15</f>
        <v>0</v>
      </c>
      <c r="C13" s="38">
        <f>'CBA Option 2'!B15</f>
        <v>-245085.2542190546</v>
      </c>
      <c r="D13" s="38">
        <f>'CBA Option 3'!B15</f>
        <v>4362077.270042504</v>
      </c>
      <c r="E13" s="38">
        <f>'CBA Option 4'!B15</f>
        <v>3815041.7859121347</v>
      </c>
    </row>
    <row r="14" spans="1:5" ht="15">
      <c r="A14" s="36" t="s">
        <v>52</v>
      </c>
      <c r="B14" s="36"/>
      <c r="C14" s="36"/>
      <c r="D14" s="36"/>
      <c r="E14" s="36"/>
    </row>
    <row r="15" spans="1:5" ht="15">
      <c r="A15" s="35" t="s">
        <v>48</v>
      </c>
      <c r="B15" s="40">
        <f>'Multi-Criteria Analysis'!G8</f>
        <v>1.5</v>
      </c>
      <c r="C15" s="40">
        <f>'Multi-Criteria Analysis'!J8</f>
        <v>2.5</v>
      </c>
      <c r="D15" s="40">
        <f>'Multi-Criteria Analysis'!M8</f>
        <v>2.5</v>
      </c>
      <c r="E15" s="40">
        <f>'Multi-Criteria Analysis'!P8</f>
        <v>2.5</v>
      </c>
    </row>
    <row r="16" spans="1:5" ht="15">
      <c r="A16" s="35" t="s">
        <v>49</v>
      </c>
      <c r="B16" s="40">
        <f>'Multi-Criteria Analysis'!G9</f>
        <v>1.25</v>
      </c>
      <c r="C16" s="40">
        <f>'Multi-Criteria Analysis'!J9</f>
        <v>2.25</v>
      </c>
      <c r="D16" s="40">
        <f>'Multi-Criteria Analysis'!M9</f>
      </c>
      <c r="E16" s="40">
        <f>'Multi-Criteria Analysis'!P9</f>
        <v>1.5</v>
      </c>
    </row>
    <row r="17" spans="1:5" ht="15">
      <c r="A17" s="35" t="s">
        <v>50</v>
      </c>
      <c r="B17" s="40">
        <f>'Multi-Criteria Analysis'!G10</f>
        <v>0.6</v>
      </c>
      <c r="C17" s="40">
        <f>'Multi-Criteria Analysis'!J10</f>
        <v>0.8999999999999999</v>
      </c>
      <c r="D17" s="40">
        <f>'Multi-Criteria Analysis'!M10</f>
        <v>1.2</v>
      </c>
      <c r="E17" s="40">
        <f>'Multi-Criteria Analysis'!P10</f>
        <v>1.2</v>
      </c>
    </row>
    <row r="18" spans="1:5" ht="15">
      <c r="A18" s="35" t="s">
        <v>71</v>
      </c>
      <c r="B18" s="40">
        <f>'Multi-Criteria Analysis'!G11</f>
        <v>0.4</v>
      </c>
      <c r="C18" s="40">
        <f>'Multi-Criteria Analysis'!J11</f>
        <v>0.30000000000000004</v>
      </c>
      <c r="D18" s="40">
        <f>'Multi-Criteria Analysis'!M11</f>
        <v>0.5</v>
      </c>
      <c r="E18" s="40">
        <f>'Multi-Criteria Analysis'!P11</f>
        <v>0.8</v>
      </c>
    </row>
    <row r="19" spans="1:5" ht="15">
      <c r="A19" s="39" t="s">
        <v>65</v>
      </c>
      <c r="B19" s="84">
        <f>'Multi-Criteria Analysis'!G12</f>
        <v>3.75</v>
      </c>
      <c r="C19" s="84">
        <f>'Multi-Criteria Analysis'!J12</f>
        <v>5.95</v>
      </c>
      <c r="D19" s="84">
        <f>'Multi-Criteria Analysis'!M12</f>
        <v>4.2</v>
      </c>
      <c r="E19" s="84">
        <f>'Multi-Criteria Analysis'!P12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45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0</v>
      </c>
      <c r="C10" s="7"/>
    </row>
    <row r="11" spans="1:3" ht="15">
      <c r="A11" s="12" t="s">
        <v>15</v>
      </c>
      <c r="B11" s="26">
        <f>-$B$42</f>
        <v>15000000</v>
      </c>
      <c r="C11" s="7"/>
    </row>
    <row r="12" spans="1:2" ht="15">
      <c r="A12" s="12" t="s">
        <v>13</v>
      </c>
      <c r="B12" s="26">
        <f>$B$30</f>
        <v>5849715.81926982</v>
      </c>
    </row>
    <row r="13" spans="1:2" ht="15">
      <c r="A13" s="12" t="s">
        <v>14</v>
      </c>
      <c r="B13" s="26">
        <f>-$B$47</f>
        <v>5849715.81926982</v>
      </c>
    </row>
    <row r="14" spans="1:2" ht="15">
      <c r="A14" s="12" t="s">
        <v>32</v>
      </c>
      <c r="B14" s="34">
        <f>$B$12/$B$13</f>
        <v>1</v>
      </c>
    </row>
    <row r="15" spans="1:2" ht="15.75" thickBot="1">
      <c r="A15" s="12" t="s">
        <v>12</v>
      </c>
      <c r="B15" s="28">
        <f>SUM(B50:AY50)</f>
        <v>0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G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aca="true" t="shared" si="2" ref="AH19:AY19">(1+$B$6)^(-AH$17-0.5)</f>
        <v>3.626875395831207E-34</v>
      </c>
      <c r="AI19" s="27">
        <f t="shared" si="2"/>
        <v>3.626875395831207E-34</v>
      </c>
      <c r="AJ19" s="27">
        <f t="shared" si="2"/>
        <v>3.626875395831207E-34</v>
      </c>
      <c r="AK19" s="27">
        <f t="shared" si="2"/>
        <v>3.626875395831207E-34</v>
      </c>
      <c r="AL19" s="27">
        <f t="shared" si="2"/>
        <v>3.626875395831207E-34</v>
      </c>
      <c r="AM19" s="27">
        <f t="shared" si="2"/>
        <v>3.626875395831207E-34</v>
      </c>
      <c r="AN19" s="27">
        <f t="shared" si="2"/>
        <v>3.626875395831207E-34</v>
      </c>
      <c r="AO19" s="27">
        <f t="shared" si="2"/>
        <v>3.626875395831207E-34</v>
      </c>
      <c r="AP19" s="27">
        <f t="shared" si="2"/>
        <v>3.626875395831207E-34</v>
      </c>
      <c r="AQ19" s="27">
        <f t="shared" si="2"/>
        <v>3.626875395831207E-34</v>
      </c>
      <c r="AR19" s="27">
        <f t="shared" si="2"/>
        <v>3.626875395831207E-34</v>
      </c>
      <c r="AS19" s="27">
        <f t="shared" si="2"/>
        <v>3.626875395831207E-34</v>
      </c>
      <c r="AT19" s="27">
        <f t="shared" si="2"/>
        <v>3.626875395831207E-34</v>
      </c>
      <c r="AU19" s="27">
        <f t="shared" si="2"/>
        <v>3.626875395831207E-34</v>
      </c>
      <c r="AV19" s="27">
        <f t="shared" si="2"/>
        <v>3.626875395831207E-34</v>
      </c>
      <c r="AW19" s="27">
        <f t="shared" si="2"/>
        <v>3.626875395831207E-34</v>
      </c>
      <c r="AX19" s="27">
        <f t="shared" si="2"/>
        <v>3.626875395831207E-34</v>
      </c>
      <c r="AY19" s="27">
        <f t="shared" si="2"/>
        <v>3.626875395831207E-34</v>
      </c>
    </row>
    <row r="20" spans="1:51" ht="15">
      <c r="A20" s="12" t="s">
        <v>6</v>
      </c>
      <c r="B20" s="27">
        <f aca="true" t="shared" si="3" ref="B20:AG20">(1+$B$6)^(-B$17)</f>
        <v>1</v>
      </c>
      <c r="C20" s="27">
        <f t="shared" si="3"/>
        <v>0.9259259259259258</v>
      </c>
      <c r="D20" s="27">
        <f t="shared" si="3"/>
        <v>0.8573388203017832</v>
      </c>
      <c r="E20" s="27">
        <f t="shared" si="3"/>
        <v>0.7938322410201696</v>
      </c>
      <c r="F20" s="27">
        <f t="shared" si="3"/>
        <v>0.7350298527964533</v>
      </c>
      <c r="G20" s="27">
        <f t="shared" si="3"/>
        <v>0.680583197033753</v>
      </c>
      <c r="H20" s="27">
        <f t="shared" si="3"/>
        <v>0.6301696268831045</v>
      </c>
      <c r="I20" s="27">
        <f t="shared" si="3"/>
        <v>0.5834903952621339</v>
      </c>
      <c r="J20" s="27">
        <f t="shared" si="3"/>
        <v>0.5402688845019757</v>
      </c>
      <c r="K20" s="27">
        <f t="shared" si="3"/>
        <v>0.500248967131459</v>
      </c>
      <c r="L20" s="27">
        <f t="shared" si="3"/>
        <v>0.46319348808468425</v>
      </c>
      <c r="M20" s="27">
        <f t="shared" si="3"/>
        <v>0.4288828593376706</v>
      </c>
      <c r="N20" s="27">
        <f t="shared" si="3"/>
        <v>0.39711375864599124</v>
      </c>
      <c r="O20" s="27">
        <f t="shared" si="3"/>
        <v>0.3676979246722141</v>
      </c>
      <c r="P20" s="27">
        <f t="shared" si="3"/>
        <v>0.3404610413631612</v>
      </c>
      <c r="Q20" s="27">
        <f t="shared" si="3"/>
        <v>0.31524170496588994</v>
      </c>
      <c r="R20" s="27">
        <f t="shared" si="3"/>
        <v>0.2918904675610092</v>
      </c>
      <c r="S20" s="27">
        <f t="shared" si="3"/>
        <v>0.27026895144537894</v>
      </c>
      <c r="T20" s="27">
        <f t="shared" si="3"/>
        <v>0.25024902911609154</v>
      </c>
      <c r="U20" s="27">
        <f t="shared" si="3"/>
        <v>0.23171206399638106</v>
      </c>
      <c r="V20" s="27">
        <f t="shared" si="3"/>
        <v>0.21454820740405653</v>
      </c>
      <c r="W20" s="27">
        <f t="shared" si="3"/>
        <v>0.19865574759634863</v>
      </c>
      <c r="X20" s="27">
        <f t="shared" si="3"/>
        <v>0.1839405070336561</v>
      </c>
      <c r="Y20" s="27">
        <f t="shared" si="3"/>
        <v>0.17031528429042234</v>
      </c>
      <c r="Z20" s="27">
        <f t="shared" si="3"/>
        <v>0.1576993373059466</v>
      </c>
      <c r="AA20" s="27">
        <f t="shared" si="3"/>
        <v>0.1460179049129135</v>
      </c>
      <c r="AB20" s="27">
        <f t="shared" si="3"/>
        <v>0.13520176380825324</v>
      </c>
      <c r="AC20" s="27">
        <f t="shared" si="3"/>
        <v>0.12518681834097523</v>
      </c>
      <c r="AD20" s="27">
        <f t="shared" si="3"/>
        <v>0.11591372068608817</v>
      </c>
      <c r="AE20" s="27">
        <f t="shared" si="3"/>
        <v>0.10732751915378534</v>
      </c>
      <c r="AF20" s="27">
        <f t="shared" si="3"/>
        <v>3.76915947498075E-34</v>
      </c>
      <c r="AG20" s="27">
        <f t="shared" si="3"/>
        <v>3.76915947498075E-34</v>
      </c>
      <c r="AH20" s="27">
        <f aca="true" t="shared" si="4" ref="AH20:AY20">(1+$B$6)^(-AH$17)</f>
        <v>3.76915947498075E-34</v>
      </c>
      <c r="AI20" s="27">
        <f t="shared" si="4"/>
        <v>3.76915947498075E-34</v>
      </c>
      <c r="AJ20" s="27">
        <f t="shared" si="4"/>
        <v>3.76915947498075E-34</v>
      </c>
      <c r="AK20" s="27">
        <f t="shared" si="4"/>
        <v>3.76915947498075E-34</v>
      </c>
      <c r="AL20" s="27">
        <f t="shared" si="4"/>
        <v>3.76915947498075E-34</v>
      </c>
      <c r="AM20" s="27">
        <f t="shared" si="4"/>
        <v>3.76915947498075E-34</v>
      </c>
      <c r="AN20" s="27">
        <f t="shared" si="4"/>
        <v>3.76915947498075E-34</v>
      </c>
      <c r="AO20" s="27">
        <f t="shared" si="4"/>
        <v>3.76915947498075E-34</v>
      </c>
      <c r="AP20" s="27">
        <f t="shared" si="4"/>
        <v>3.76915947498075E-34</v>
      </c>
      <c r="AQ20" s="27">
        <f t="shared" si="4"/>
        <v>3.76915947498075E-34</v>
      </c>
      <c r="AR20" s="27">
        <f t="shared" si="4"/>
        <v>3.76915947498075E-34</v>
      </c>
      <c r="AS20" s="27">
        <f t="shared" si="4"/>
        <v>3.76915947498075E-34</v>
      </c>
      <c r="AT20" s="27">
        <f t="shared" si="4"/>
        <v>3.76915947498075E-34</v>
      </c>
      <c r="AU20" s="27">
        <f t="shared" si="4"/>
        <v>3.76915947498075E-34</v>
      </c>
      <c r="AV20" s="27">
        <f t="shared" si="4"/>
        <v>3.76915947498075E-34</v>
      </c>
      <c r="AW20" s="27">
        <f t="shared" si="4"/>
        <v>3.76915947498075E-34</v>
      </c>
      <c r="AX20" s="27">
        <f t="shared" si="4"/>
        <v>3.76915947498075E-34</v>
      </c>
      <c r="AY20" s="27">
        <f t="shared" si="4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100000</v>
      </c>
      <c r="C22" s="21">
        <v>100000</v>
      </c>
      <c r="D22" s="21">
        <v>100000</v>
      </c>
      <c r="E22" s="21">
        <v>100000</v>
      </c>
      <c r="F22" s="21">
        <v>100000</v>
      </c>
      <c r="G22" s="21">
        <v>100000</v>
      </c>
      <c r="H22" s="21">
        <v>100000</v>
      </c>
      <c r="I22" s="21">
        <v>100000</v>
      </c>
      <c r="J22" s="21">
        <v>100000</v>
      </c>
      <c r="K22" s="21">
        <v>100000</v>
      </c>
      <c r="L22" s="21">
        <v>100000</v>
      </c>
      <c r="M22" s="21">
        <v>100000</v>
      </c>
      <c r="N22" s="21">
        <v>100000</v>
      </c>
      <c r="O22" s="21">
        <v>100000</v>
      </c>
      <c r="P22" s="21">
        <v>100000</v>
      </c>
      <c r="Q22" s="21">
        <v>100000</v>
      </c>
      <c r="R22" s="21">
        <v>100000</v>
      </c>
      <c r="S22" s="21">
        <v>100000</v>
      </c>
      <c r="T22" s="21">
        <v>100000</v>
      </c>
      <c r="U22" s="21">
        <v>100000</v>
      </c>
      <c r="V22" s="21">
        <v>100000</v>
      </c>
      <c r="W22" s="21">
        <v>100000</v>
      </c>
      <c r="X22" s="21">
        <v>100000</v>
      </c>
      <c r="Y22" s="21">
        <v>100000</v>
      </c>
      <c r="Z22" s="21">
        <v>100000</v>
      </c>
      <c r="AA22" s="21">
        <v>100000</v>
      </c>
      <c r="AB22" s="21">
        <v>100000</v>
      </c>
      <c r="AC22" s="21">
        <v>100000</v>
      </c>
      <c r="AD22" s="21">
        <v>100000</v>
      </c>
      <c r="AE22" s="21">
        <v>100000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500000</v>
      </c>
      <c r="C27" s="23">
        <f aca="true" t="shared" si="5" ref="C27:J27">SUM(C22:C26)</f>
        <v>500000</v>
      </c>
      <c r="D27" s="23">
        <f t="shared" si="5"/>
        <v>500000</v>
      </c>
      <c r="E27" s="23">
        <f t="shared" si="5"/>
        <v>500000</v>
      </c>
      <c r="F27" s="23">
        <f t="shared" si="5"/>
        <v>500000</v>
      </c>
      <c r="G27" s="23">
        <f t="shared" si="5"/>
        <v>500000</v>
      </c>
      <c r="H27" s="23">
        <f t="shared" si="5"/>
        <v>500000</v>
      </c>
      <c r="I27" s="23">
        <f t="shared" si="5"/>
        <v>500000</v>
      </c>
      <c r="J27" s="23">
        <f t="shared" si="5"/>
        <v>500000</v>
      </c>
      <c r="K27" s="23">
        <f aca="true" t="shared" si="6" ref="K27:AE27">SUM(K22:K26)</f>
        <v>500000</v>
      </c>
      <c r="L27" s="23">
        <f t="shared" si="6"/>
        <v>500000</v>
      </c>
      <c r="M27" s="23">
        <f t="shared" si="6"/>
        <v>500000</v>
      </c>
      <c r="N27" s="23">
        <f t="shared" si="6"/>
        <v>500000</v>
      </c>
      <c r="O27" s="23">
        <f t="shared" si="6"/>
        <v>500000</v>
      </c>
      <c r="P27" s="23">
        <f t="shared" si="6"/>
        <v>500000</v>
      </c>
      <c r="Q27" s="23">
        <f t="shared" si="6"/>
        <v>500000</v>
      </c>
      <c r="R27" s="23">
        <f t="shared" si="6"/>
        <v>500000</v>
      </c>
      <c r="S27" s="23">
        <f t="shared" si="6"/>
        <v>500000</v>
      </c>
      <c r="T27" s="23">
        <f t="shared" si="6"/>
        <v>500000</v>
      </c>
      <c r="U27" s="23">
        <f t="shared" si="6"/>
        <v>500000</v>
      </c>
      <c r="V27" s="23">
        <f t="shared" si="6"/>
        <v>500000</v>
      </c>
      <c r="W27" s="23">
        <f t="shared" si="6"/>
        <v>500000</v>
      </c>
      <c r="X27" s="23">
        <f t="shared" si="6"/>
        <v>500000</v>
      </c>
      <c r="Y27" s="23">
        <f t="shared" si="6"/>
        <v>500000</v>
      </c>
      <c r="Z27" s="23">
        <f t="shared" si="6"/>
        <v>500000</v>
      </c>
      <c r="AA27" s="23">
        <f t="shared" si="6"/>
        <v>500000</v>
      </c>
      <c r="AB27" s="23">
        <f t="shared" si="6"/>
        <v>500000</v>
      </c>
      <c r="AC27" s="23">
        <f t="shared" si="6"/>
        <v>500000</v>
      </c>
      <c r="AD27" s="23">
        <f t="shared" si="6"/>
        <v>500000</v>
      </c>
      <c r="AE27" s="23">
        <f t="shared" si="6"/>
        <v>500000</v>
      </c>
      <c r="AF27" s="23">
        <f aca="true" t="shared" si="7" ref="AF27:AY27">SUM(AF22:AF26)</f>
        <v>0</v>
      </c>
      <c r="AG27" s="23">
        <f t="shared" si="7"/>
        <v>0</v>
      </c>
      <c r="AH27" s="23">
        <f t="shared" si="7"/>
        <v>0</v>
      </c>
      <c r="AI27" s="23">
        <f t="shared" si="7"/>
        <v>0</v>
      </c>
      <c r="AJ27" s="23">
        <f t="shared" si="7"/>
        <v>0</v>
      </c>
      <c r="AK27" s="23">
        <f t="shared" si="7"/>
        <v>0</v>
      </c>
      <c r="AL27" s="23">
        <f t="shared" si="7"/>
        <v>0</v>
      </c>
      <c r="AM27" s="23">
        <f t="shared" si="7"/>
        <v>0</v>
      </c>
      <c r="AN27" s="23">
        <f t="shared" si="7"/>
        <v>0</v>
      </c>
      <c r="AO27" s="23">
        <f t="shared" si="7"/>
        <v>0</v>
      </c>
      <c r="AP27" s="23">
        <f t="shared" si="7"/>
        <v>0</v>
      </c>
      <c r="AQ27" s="23">
        <f t="shared" si="7"/>
        <v>0</v>
      </c>
      <c r="AR27" s="23">
        <f t="shared" si="7"/>
        <v>0</v>
      </c>
      <c r="AS27" s="23">
        <f t="shared" si="7"/>
        <v>0</v>
      </c>
      <c r="AT27" s="23">
        <f t="shared" si="7"/>
        <v>0</v>
      </c>
      <c r="AU27" s="23">
        <f t="shared" si="7"/>
        <v>0</v>
      </c>
      <c r="AV27" s="23">
        <f t="shared" si="7"/>
        <v>0</v>
      </c>
      <c r="AW27" s="23">
        <f t="shared" si="7"/>
        <v>0</v>
      </c>
      <c r="AX27" s="23">
        <f t="shared" si="7"/>
        <v>0</v>
      </c>
      <c r="AY27" s="23">
        <f t="shared" si="7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481125.2243246881</v>
      </c>
      <c r="C29" s="14">
        <f aca="true" t="shared" si="8" ref="C29:AY29">C$27*C$19</f>
        <v>445486.3188191557</v>
      </c>
      <c r="D29" s="14">
        <f t="shared" si="8"/>
        <v>412487.33223995887</v>
      </c>
      <c r="E29" s="14">
        <f t="shared" si="8"/>
        <v>381932.7150369989</v>
      </c>
      <c r="F29" s="14">
        <f t="shared" si="8"/>
        <v>353641.40281203605</v>
      </c>
      <c r="G29" s="14">
        <f t="shared" si="8"/>
        <v>327445.7433444778</v>
      </c>
      <c r="H29" s="14">
        <f t="shared" si="8"/>
        <v>303190.50309673866</v>
      </c>
      <c r="I29" s="14">
        <f t="shared" si="8"/>
        <v>280731.947311795</v>
      </c>
      <c r="J29" s="14">
        <f t="shared" si="8"/>
        <v>259936.98825166206</v>
      </c>
      <c r="K29" s="14">
        <f t="shared" si="8"/>
        <v>240682.39652931673</v>
      </c>
      <c r="L29" s="14">
        <f t="shared" si="8"/>
        <v>222854.07086047842</v>
      </c>
      <c r="M29" s="14">
        <f t="shared" si="8"/>
        <v>206346.3619078504</v>
      </c>
      <c r="N29" s="14">
        <f t="shared" si="8"/>
        <v>191061.44621097256</v>
      </c>
      <c r="O29" s="14">
        <f t="shared" si="8"/>
        <v>176908.74649164124</v>
      </c>
      <c r="P29" s="14">
        <f t="shared" si="8"/>
        <v>163804.3948996678</v>
      </c>
      <c r="Q29" s="14">
        <f t="shared" si="8"/>
        <v>151670.73601821094</v>
      </c>
      <c r="R29" s="14">
        <f t="shared" si="8"/>
        <v>140435.8666835286</v>
      </c>
      <c r="S29" s="14">
        <f t="shared" si="8"/>
        <v>130033.20989215611</v>
      </c>
      <c r="T29" s="14">
        <f t="shared" si="8"/>
        <v>120401.12027051492</v>
      </c>
      <c r="U29" s="14">
        <f t="shared" si="8"/>
        <v>111482.5187689953</v>
      </c>
      <c r="V29" s="14">
        <f t="shared" si="8"/>
        <v>103224.55441573638</v>
      </c>
      <c r="W29" s="14">
        <f t="shared" si="8"/>
        <v>95578.29112568182</v>
      </c>
      <c r="X29" s="14">
        <f t="shared" si="8"/>
        <v>88498.41770896464</v>
      </c>
      <c r="Y29" s="14">
        <f t="shared" si="8"/>
        <v>81942.97936015244</v>
      </c>
      <c r="Z29" s="14">
        <f t="shared" si="8"/>
        <v>75873.12903717818</v>
      </c>
      <c r="AA29" s="14">
        <f t="shared" si="8"/>
        <v>70252.89725664645</v>
      </c>
      <c r="AB29" s="14">
        <f t="shared" si="8"/>
        <v>65048.978941339294</v>
      </c>
      <c r="AC29" s="14">
        <f t="shared" si="8"/>
        <v>60230.53605679565</v>
      </c>
      <c r="AD29" s="14">
        <f t="shared" si="8"/>
        <v>55769.01486740338</v>
      </c>
      <c r="AE29" s="14">
        <f t="shared" si="8"/>
        <v>51637.97672907721</v>
      </c>
      <c r="AF29" s="14">
        <f t="shared" si="8"/>
        <v>0</v>
      </c>
      <c r="AG29" s="14">
        <f t="shared" si="8"/>
        <v>0</v>
      </c>
      <c r="AH29" s="14">
        <f t="shared" si="8"/>
        <v>0</v>
      </c>
      <c r="AI29" s="14">
        <f t="shared" si="8"/>
        <v>0</v>
      </c>
      <c r="AJ29" s="14">
        <f t="shared" si="8"/>
        <v>0</v>
      </c>
      <c r="AK29" s="14">
        <f t="shared" si="8"/>
        <v>0</v>
      </c>
      <c r="AL29" s="14">
        <f t="shared" si="8"/>
        <v>0</v>
      </c>
      <c r="AM29" s="14">
        <f t="shared" si="8"/>
        <v>0</v>
      </c>
      <c r="AN29" s="14">
        <f t="shared" si="8"/>
        <v>0</v>
      </c>
      <c r="AO29" s="14">
        <f t="shared" si="8"/>
        <v>0</v>
      </c>
      <c r="AP29" s="14">
        <f t="shared" si="8"/>
        <v>0</v>
      </c>
      <c r="AQ29" s="14">
        <f t="shared" si="8"/>
        <v>0</v>
      </c>
      <c r="AR29" s="14">
        <f t="shared" si="8"/>
        <v>0</v>
      </c>
      <c r="AS29" s="14">
        <f t="shared" si="8"/>
        <v>0</v>
      </c>
      <c r="AT29" s="14">
        <f t="shared" si="8"/>
        <v>0</v>
      </c>
      <c r="AU29" s="14">
        <f t="shared" si="8"/>
        <v>0</v>
      </c>
      <c r="AV29" s="14">
        <f t="shared" si="8"/>
        <v>0</v>
      </c>
      <c r="AW29" s="14">
        <f t="shared" si="8"/>
        <v>0</v>
      </c>
      <c r="AX29" s="14">
        <f t="shared" si="8"/>
        <v>0</v>
      </c>
      <c r="AY29" s="14">
        <f t="shared" si="8"/>
        <v>0</v>
      </c>
    </row>
    <row r="30" spans="1:51" ht="15.75" thickBot="1">
      <c r="A30" s="24" t="s">
        <v>13</v>
      </c>
      <c r="B30" s="30">
        <f>SUM(B29:AY29)</f>
        <v>5849715.81926982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9" ref="C37:AY37">SUM(C32:C36)</f>
        <v>-500000</v>
      </c>
      <c r="D37" s="23">
        <f t="shared" si="9"/>
        <v>-500000</v>
      </c>
      <c r="E37" s="23">
        <f t="shared" si="9"/>
        <v>-500000</v>
      </c>
      <c r="F37" s="23">
        <f t="shared" si="9"/>
        <v>-500000</v>
      </c>
      <c r="G37" s="23">
        <f t="shared" si="9"/>
        <v>-500000</v>
      </c>
      <c r="H37" s="23">
        <f t="shared" si="9"/>
        <v>-500000</v>
      </c>
      <c r="I37" s="23">
        <f t="shared" si="9"/>
        <v>-500000</v>
      </c>
      <c r="J37" s="23">
        <f t="shared" si="9"/>
        <v>-500000</v>
      </c>
      <c r="K37" s="23">
        <f aca="true" t="shared" si="10" ref="K37:AE37">SUM(K32:K36)</f>
        <v>-500000</v>
      </c>
      <c r="L37" s="23">
        <f t="shared" si="10"/>
        <v>-500000</v>
      </c>
      <c r="M37" s="23">
        <f t="shared" si="10"/>
        <v>-500000</v>
      </c>
      <c r="N37" s="23">
        <f t="shared" si="10"/>
        <v>-500000</v>
      </c>
      <c r="O37" s="23">
        <f t="shared" si="10"/>
        <v>-500000</v>
      </c>
      <c r="P37" s="23">
        <f t="shared" si="10"/>
        <v>-500000</v>
      </c>
      <c r="Q37" s="23">
        <f t="shared" si="10"/>
        <v>-500000</v>
      </c>
      <c r="R37" s="23">
        <f t="shared" si="10"/>
        <v>-500000</v>
      </c>
      <c r="S37" s="23">
        <f t="shared" si="10"/>
        <v>-500000</v>
      </c>
      <c r="T37" s="23">
        <f t="shared" si="10"/>
        <v>-500000</v>
      </c>
      <c r="U37" s="23">
        <f t="shared" si="10"/>
        <v>-500000</v>
      </c>
      <c r="V37" s="23">
        <f t="shared" si="10"/>
        <v>-500000</v>
      </c>
      <c r="W37" s="23">
        <f t="shared" si="10"/>
        <v>-500000</v>
      </c>
      <c r="X37" s="23">
        <f t="shared" si="10"/>
        <v>-500000</v>
      </c>
      <c r="Y37" s="23">
        <f t="shared" si="10"/>
        <v>-500000</v>
      </c>
      <c r="Z37" s="23">
        <f t="shared" si="10"/>
        <v>-500000</v>
      </c>
      <c r="AA37" s="23">
        <f t="shared" si="10"/>
        <v>-500000</v>
      </c>
      <c r="AB37" s="23">
        <f t="shared" si="10"/>
        <v>-500000</v>
      </c>
      <c r="AC37" s="23">
        <f t="shared" si="10"/>
        <v>-500000</v>
      </c>
      <c r="AD37" s="23">
        <f t="shared" si="10"/>
        <v>-500000</v>
      </c>
      <c r="AE37" s="23">
        <f t="shared" si="10"/>
        <v>-500000</v>
      </c>
      <c r="AF37" s="23">
        <f t="shared" si="9"/>
        <v>0</v>
      </c>
      <c r="AG37" s="23">
        <f t="shared" si="9"/>
        <v>0</v>
      </c>
      <c r="AH37" s="23">
        <f t="shared" si="9"/>
        <v>0</v>
      </c>
      <c r="AI37" s="23">
        <f t="shared" si="9"/>
        <v>0</v>
      </c>
      <c r="AJ37" s="23">
        <f t="shared" si="9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P37" s="23">
        <f t="shared" si="9"/>
        <v>0</v>
      </c>
      <c r="AQ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23">
        <f t="shared" si="9"/>
        <v>0</v>
      </c>
      <c r="AX37" s="23">
        <f t="shared" si="9"/>
        <v>0</v>
      </c>
      <c r="AY37" s="23">
        <f t="shared" si="9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11" ref="B40:AG40">B37+B39</f>
        <v>-500000</v>
      </c>
      <c r="C40" s="23">
        <f t="shared" si="11"/>
        <v>-500000</v>
      </c>
      <c r="D40" s="23">
        <f t="shared" si="11"/>
        <v>-500000</v>
      </c>
      <c r="E40" s="23">
        <f t="shared" si="11"/>
        <v>-500000</v>
      </c>
      <c r="F40" s="23">
        <f t="shared" si="11"/>
        <v>-500000</v>
      </c>
      <c r="G40" s="23">
        <f t="shared" si="11"/>
        <v>-500000</v>
      </c>
      <c r="H40" s="23">
        <f t="shared" si="11"/>
        <v>-500000</v>
      </c>
      <c r="I40" s="23">
        <f t="shared" si="11"/>
        <v>-500000</v>
      </c>
      <c r="J40" s="23">
        <f t="shared" si="11"/>
        <v>-500000</v>
      </c>
      <c r="K40" s="23">
        <f t="shared" si="11"/>
        <v>-500000</v>
      </c>
      <c r="L40" s="23">
        <f t="shared" si="11"/>
        <v>-500000</v>
      </c>
      <c r="M40" s="23">
        <f t="shared" si="11"/>
        <v>-500000</v>
      </c>
      <c r="N40" s="23">
        <f t="shared" si="11"/>
        <v>-500000</v>
      </c>
      <c r="O40" s="23">
        <f t="shared" si="11"/>
        <v>-500000</v>
      </c>
      <c r="P40" s="23">
        <f t="shared" si="11"/>
        <v>-500000</v>
      </c>
      <c r="Q40" s="23">
        <f t="shared" si="11"/>
        <v>-500000</v>
      </c>
      <c r="R40" s="23">
        <f t="shared" si="11"/>
        <v>-500000</v>
      </c>
      <c r="S40" s="23">
        <f t="shared" si="11"/>
        <v>-500000</v>
      </c>
      <c r="T40" s="23">
        <f t="shared" si="11"/>
        <v>-500000</v>
      </c>
      <c r="U40" s="23">
        <f t="shared" si="11"/>
        <v>-500000</v>
      </c>
      <c r="V40" s="23">
        <f t="shared" si="11"/>
        <v>-500000</v>
      </c>
      <c r="W40" s="23">
        <f t="shared" si="11"/>
        <v>-500000</v>
      </c>
      <c r="X40" s="23">
        <f t="shared" si="11"/>
        <v>-500000</v>
      </c>
      <c r="Y40" s="23">
        <f t="shared" si="11"/>
        <v>-500000</v>
      </c>
      <c r="Z40" s="23">
        <f t="shared" si="11"/>
        <v>-500000</v>
      </c>
      <c r="AA40" s="23">
        <f t="shared" si="11"/>
        <v>-500000</v>
      </c>
      <c r="AB40" s="23">
        <f t="shared" si="11"/>
        <v>-500000</v>
      </c>
      <c r="AC40" s="23">
        <f t="shared" si="11"/>
        <v>-500000</v>
      </c>
      <c r="AD40" s="23">
        <f t="shared" si="11"/>
        <v>-500000</v>
      </c>
      <c r="AE40" s="23">
        <f t="shared" si="11"/>
        <v>-500000</v>
      </c>
      <c r="AF40" s="23">
        <f t="shared" si="11"/>
        <v>0</v>
      </c>
      <c r="AG40" s="23">
        <f t="shared" si="11"/>
        <v>0</v>
      </c>
      <c r="AH40" s="23">
        <f aca="true" t="shared" si="12" ref="AH40:AY40">AH37+AH39</f>
        <v>0</v>
      </c>
      <c r="AI40" s="23">
        <f t="shared" si="12"/>
        <v>0</v>
      </c>
      <c r="AJ40" s="23">
        <f t="shared" si="12"/>
        <v>0</v>
      </c>
      <c r="AK40" s="23">
        <f t="shared" si="12"/>
        <v>0</v>
      </c>
      <c r="AL40" s="23">
        <f t="shared" si="12"/>
        <v>0</v>
      </c>
      <c r="AM40" s="23">
        <f t="shared" si="12"/>
        <v>0</v>
      </c>
      <c r="AN40" s="23">
        <f t="shared" si="12"/>
        <v>0</v>
      </c>
      <c r="AO40" s="23">
        <f t="shared" si="12"/>
        <v>0</v>
      </c>
      <c r="AP40" s="23">
        <f t="shared" si="12"/>
        <v>0</v>
      </c>
      <c r="AQ40" s="23">
        <f t="shared" si="12"/>
        <v>0</v>
      </c>
      <c r="AR40" s="23">
        <f t="shared" si="12"/>
        <v>0</v>
      </c>
      <c r="AS40" s="23">
        <f t="shared" si="12"/>
        <v>0</v>
      </c>
      <c r="AT40" s="23">
        <f t="shared" si="12"/>
        <v>0</v>
      </c>
      <c r="AU40" s="23">
        <f t="shared" si="12"/>
        <v>0</v>
      </c>
      <c r="AV40" s="23">
        <f t="shared" si="12"/>
        <v>0</v>
      </c>
      <c r="AW40" s="23">
        <f t="shared" si="12"/>
        <v>0</v>
      </c>
      <c r="AX40" s="23">
        <f t="shared" si="12"/>
        <v>0</v>
      </c>
      <c r="AY40" s="23">
        <f t="shared" si="12"/>
        <v>0</v>
      </c>
    </row>
    <row r="41" spans="1:51" ht="15.75" thickBot="1">
      <c r="A41" s="24" t="s">
        <v>33</v>
      </c>
      <c r="B41" s="30">
        <f>SUM(B39:AY39)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13" ref="C44:AY44">C$37*C$19</f>
        <v>-445486.3188191557</v>
      </c>
      <c r="D44" s="14">
        <f t="shared" si="13"/>
        <v>-412487.33223995887</v>
      </c>
      <c r="E44" s="14">
        <f t="shared" si="13"/>
        <v>-381932.7150369989</v>
      </c>
      <c r="F44" s="14">
        <f t="shared" si="13"/>
        <v>-353641.40281203605</v>
      </c>
      <c r="G44" s="14">
        <f t="shared" si="13"/>
        <v>-327445.7433444778</v>
      </c>
      <c r="H44" s="14">
        <f t="shared" si="13"/>
        <v>-303190.50309673866</v>
      </c>
      <c r="I44" s="14">
        <f t="shared" si="13"/>
        <v>-280731.947311795</v>
      </c>
      <c r="J44" s="14">
        <f t="shared" si="13"/>
        <v>-259936.98825166206</v>
      </c>
      <c r="K44" s="14">
        <f t="shared" si="13"/>
        <v>-240682.39652931673</v>
      </c>
      <c r="L44" s="14">
        <f t="shared" si="13"/>
        <v>-222854.07086047842</v>
      </c>
      <c r="M44" s="14">
        <f t="shared" si="13"/>
        <v>-206346.3619078504</v>
      </c>
      <c r="N44" s="14">
        <f t="shared" si="13"/>
        <v>-191061.44621097256</v>
      </c>
      <c r="O44" s="14">
        <f t="shared" si="13"/>
        <v>-176908.74649164124</v>
      </c>
      <c r="P44" s="14">
        <f t="shared" si="13"/>
        <v>-163804.3948996678</v>
      </c>
      <c r="Q44" s="14">
        <f t="shared" si="13"/>
        <v>-151670.73601821094</v>
      </c>
      <c r="R44" s="14">
        <f t="shared" si="13"/>
        <v>-140435.8666835286</v>
      </c>
      <c r="S44" s="14">
        <f t="shared" si="13"/>
        <v>-130033.20989215611</v>
      </c>
      <c r="T44" s="14">
        <f t="shared" si="13"/>
        <v>-120401.12027051492</v>
      </c>
      <c r="U44" s="14">
        <f t="shared" si="13"/>
        <v>-111482.5187689953</v>
      </c>
      <c r="V44" s="14">
        <f t="shared" si="13"/>
        <v>-103224.55441573638</v>
      </c>
      <c r="W44" s="14">
        <f t="shared" si="13"/>
        <v>-95578.29112568182</v>
      </c>
      <c r="X44" s="14">
        <f t="shared" si="13"/>
        <v>-88498.41770896464</v>
      </c>
      <c r="Y44" s="14">
        <f t="shared" si="13"/>
        <v>-81942.97936015244</v>
      </c>
      <c r="Z44" s="14">
        <f t="shared" si="13"/>
        <v>-75873.12903717818</v>
      </c>
      <c r="AA44" s="14">
        <f t="shared" si="13"/>
        <v>-70252.89725664645</v>
      </c>
      <c r="AB44" s="14">
        <f t="shared" si="13"/>
        <v>-65048.978941339294</v>
      </c>
      <c r="AC44" s="14">
        <f t="shared" si="13"/>
        <v>-60230.53605679565</v>
      </c>
      <c r="AD44" s="14">
        <f t="shared" si="13"/>
        <v>-55769.01486740338</v>
      </c>
      <c r="AE44" s="14">
        <f t="shared" si="13"/>
        <v>-51637.97672907721</v>
      </c>
      <c r="AF44" s="14">
        <f t="shared" si="13"/>
        <v>0</v>
      </c>
      <c r="AG44" s="14">
        <f t="shared" si="13"/>
        <v>0</v>
      </c>
      <c r="AH44" s="14">
        <f t="shared" si="13"/>
        <v>0</v>
      </c>
      <c r="AI44" s="14">
        <f t="shared" si="13"/>
        <v>0</v>
      </c>
      <c r="AJ44" s="14">
        <f t="shared" si="13"/>
        <v>0</v>
      </c>
      <c r="AK44" s="14">
        <f t="shared" si="13"/>
        <v>0</v>
      </c>
      <c r="AL44" s="14">
        <f t="shared" si="13"/>
        <v>0</v>
      </c>
      <c r="AM44" s="14">
        <f t="shared" si="13"/>
        <v>0</v>
      </c>
      <c r="AN44" s="14">
        <f t="shared" si="13"/>
        <v>0</v>
      </c>
      <c r="AO44" s="14">
        <f t="shared" si="13"/>
        <v>0</v>
      </c>
      <c r="AP44" s="14">
        <f t="shared" si="13"/>
        <v>0</v>
      </c>
      <c r="AQ44" s="14">
        <f t="shared" si="13"/>
        <v>0</v>
      </c>
      <c r="AR44" s="14">
        <f t="shared" si="13"/>
        <v>0</v>
      </c>
      <c r="AS44" s="14">
        <f t="shared" si="13"/>
        <v>0</v>
      </c>
      <c r="AT44" s="14">
        <f t="shared" si="13"/>
        <v>0</v>
      </c>
      <c r="AU44" s="14">
        <f t="shared" si="13"/>
        <v>0</v>
      </c>
      <c r="AV44" s="14">
        <f t="shared" si="13"/>
        <v>0</v>
      </c>
      <c r="AW44" s="14">
        <f t="shared" si="13"/>
        <v>0</v>
      </c>
      <c r="AX44" s="14">
        <f t="shared" si="13"/>
        <v>0</v>
      </c>
      <c r="AY44" s="14">
        <f t="shared" si="13"/>
        <v>0</v>
      </c>
    </row>
    <row r="45" spans="1:51" ht="15">
      <c r="A45" s="11" t="s">
        <v>20</v>
      </c>
      <c r="B45" s="14">
        <f aca="true" t="shared" si="14" ref="B45:AG45">B$39*B$20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14">
        <f t="shared" si="14"/>
        <v>0</v>
      </c>
      <c r="AH45" s="14">
        <f aca="true" t="shared" si="15" ref="AH45:AY45">AH$39*AH$20</f>
        <v>0</v>
      </c>
      <c r="AI45" s="14">
        <f t="shared" si="15"/>
        <v>0</v>
      </c>
      <c r="AJ45" s="14">
        <f t="shared" si="15"/>
        <v>0</v>
      </c>
      <c r="AK45" s="14">
        <f t="shared" si="15"/>
        <v>0</v>
      </c>
      <c r="AL45" s="14">
        <f t="shared" si="15"/>
        <v>0</v>
      </c>
      <c r="AM45" s="14">
        <f t="shared" si="15"/>
        <v>0</v>
      </c>
      <c r="AN45" s="14">
        <f t="shared" si="15"/>
        <v>0</v>
      </c>
      <c r="AO45" s="14">
        <f t="shared" si="15"/>
        <v>0</v>
      </c>
      <c r="AP45" s="14">
        <f t="shared" si="15"/>
        <v>0</v>
      </c>
      <c r="AQ45" s="14">
        <f t="shared" si="15"/>
        <v>0</v>
      </c>
      <c r="AR45" s="14">
        <f t="shared" si="15"/>
        <v>0</v>
      </c>
      <c r="AS45" s="14">
        <f t="shared" si="15"/>
        <v>0</v>
      </c>
      <c r="AT45" s="14">
        <f t="shared" si="15"/>
        <v>0</v>
      </c>
      <c r="AU45" s="14">
        <f t="shared" si="15"/>
        <v>0</v>
      </c>
      <c r="AV45" s="14">
        <f t="shared" si="15"/>
        <v>0</v>
      </c>
      <c r="AW45" s="14">
        <f t="shared" si="15"/>
        <v>0</v>
      </c>
      <c r="AX45" s="14">
        <f t="shared" si="15"/>
        <v>0</v>
      </c>
      <c r="AY45" s="14">
        <f t="shared" si="15"/>
        <v>0</v>
      </c>
    </row>
    <row r="46" spans="1:51" ht="15.75" thickBot="1">
      <c r="A46" s="22" t="s">
        <v>21</v>
      </c>
      <c r="B46" s="23">
        <f aca="true" t="shared" si="16" ref="B46:AG46">B$44+B$45</f>
        <v>-481125.2243246881</v>
      </c>
      <c r="C46" s="23">
        <f t="shared" si="16"/>
        <v>-445486.3188191557</v>
      </c>
      <c r="D46" s="23">
        <f t="shared" si="16"/>
        <v>-412487.33223995887</v>
      </c>
      <c r="E46" s="23">
        <f t="shared" si="16"/>
        <v>-381932.7150369989</v>
      </c>
      <c r="F46" s="23">
        <f t="shared" si="16"/>
        <v>-353641.40281203605</v>
      </c>
      <c r="G46" s="23">
        <f t="shared" si="16"/>
        <v>-327445.7433444778</v>
      </c>
      <c r="H46" s="23">
        <f t="shared" si="16"/>
        <v>-303190.50309673866</v>
      </c>
      <c r="I46" s="23">
        <f t="shared" si="16"/>
        <v>-280731.947311795</v>
      </c>
      <c r="J46" s="23">
        <f t="shared" si="16"/>
        <v>-259936.98825166206</v>
      </c>
      <c r="K46" s="23">
        <f t="shared" si="16"/>
        <v>-240682.39652931673</v>
      </c>
      <c r="L46" s="23">
        <f t="shared" si="16"/>
        <v>-222854.07086047842</v>
      </c>
      <c r="M46" s="23">
        <f t="shared" si="16"/>
        <v>-206346.3619078504</v>
      </c>
      <c r="N46" s="23">
        <f t="shared" si="16"/>
        <v>-191061.44621097256</v>
      </c>
      <c r="O46" s="23">
        <f t="shared" si="16"/>
        <v>-176908.74649164124</v>
      </c>
      <c r="P46" s="23">
        <f t="shared" si="16"/>
        <v>-163804.3948996678</v>
      </c>
      <c r="Q46" s="23">
        <f t="shared" si="16"/>
        <v>-151670.73601821094</v>
      </c>
      <c r="R46" s="23">
        <f t="shared" si="16"/>
        <v>-140435.8666835286</v>
      </c>
      <c r="S46" s="23">
        <f t="shared" si="16"/>
        <v>-130033.20989215611</v>
      </c>
      <c r="T46" s="23">
        <f t="shared" si="16"/>
        <v>-120401.12027051492</v>
      </c>
      <c r="U46" s="23">
        <f t="shared" si="16"/>
        <v>-111482.5187689953</v>
      </c>
      <c r="V46" s="23">
        <f t="shared" si="16"/>
        <v>-103224.55441573638</v>
      </c>
      <c r="W46" s="23">
        <f t="shared" si="16"/>
        <v>-95578.29112568182</v>
      </c>
      <c r="X46" s="23">
        <f t="shared" si="16"/>
        <v>-88498.41770896464</v>
      </c>
      <c r="Y46" s="23">
        <f t="shared" si="16"/>
        <v>-81942.97936015244</v>
      </c>
      <c r="Z46" s="23">
        <f t="shared" si="16"/>
        <v>-75873.12903717818</v>
      </c>
      <c r="AA46" s="23">
        <f t="shared" si="16"/>
        <v>-70252.89725664645</v>
      </c>
      <c r="AB46" s="23">
        <f t="shared" si="16"/>
        <v>-65048.978941339294</v>
      </c>
      <c r="AC46" s="23">
        <f t="shared" si="16"/>
        <v>-60230.53605679565</v>
      </c>
      <c r="AD46" s="23">
        <f t="shared" si="16"/>
        <v>-55769.01486740338</v>
      </c>
      <c r="AE46" s="23">
        <f t="shared" si="16"/>
        <v>-51637.97672907721</v>
      </c>
      <c r="AF46" s="23">
        <f t="shared" si="16"/>
        <v>0</v>
      </c>
      <c r="AG46" s="23">
        <f t="shared" si="16"/>
        <v>0</v>
      </c>
      <c r="AH46" s="23">
        <f aca="true" t="shared" si="17" ref="AH46:AY46">AH$44+AH$45</f>
        <v>0</v>
      </c>
      <c r="AI46" s="23">
        <f t="shared" si="17"/>
        <v>0</v>
      </c>
      <c r="AJ46" s="23">
        <f t="shared" si="17"/>
        <v>0</v>
      </c>
      <c r="AK46" s="23">
        <f t="shared" si="17"/>
        <v>0</v>
      </c>
      <c r="AL46" s="23">
        <f t="shared" si="17"/>
        <v>0</v>
      </c>
      <c r="AM46" s="23">
        <f t="shared" si="17"/>
        <v>0</v>
      </c>
      <c r="AN46" s="23">
        <f t="shared" si="17"/>
        <v>0</v>
      </c>
      <c r="AO46" s="23">
        <f t="shared" si="17"/>
        <v>0</v>
      </c>
      <c r="AP46" s="23">
        <f t="shared" si="17"/>
        <v>0</v>
      </c>
      <c r="AQ46" s="23">
        <f t="shared" si="17"/>
        <v>0</v>
      </c>
      <c r="AR46" s="23">
        <f t="shared" si="17"/>
        <v>0</v>
      </c>
      <c r="AS46" s="23">
        <f t="shared" si="17"/>
        <v>0</v>
      </c>
      <c r="AT46" s="23">
        <f t="shared" si="17"/>
        <v>0</v>
      </c>
      <c r="AU46" s="23">
        <f t="shared" si="17"/>
        <v>0</v>
      </c>
      <c r="AV46" s="23">
        <f t="shared" si="17"/>
        <v>0</v>
      </c>
      <c r="AW46" s="23">
        <f t="shared" si="17"/>
        <v>0</v>
      </c>
      <c r="AX46" s="23">
        <f t="shared" si="17"/>
        <v>0</v>
      </c>
      <c r="AY46" s="23">
        <f t="shared" si="17"/>
        <v>0</v>
      </c>
    </row>
    <row r="47" spans="1:51" ht="15.75" thickBot="1">
      <c r="A47" s="24" t="s">
        <v>14</v>
      </c>
      <c r="B47" s="30">
        <f>SUM(B46:AY46)</f>
        <v>-5849715.81926982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0</v>
      </c>
      <c r="C49" s="16">
        <f aca="true" t="shared" si="18" ref="C49:AY49">C$27+C$40</f>
        <v>0</v>
      </c>
      <c r="D49" s="16">
        <f t="shared" si="18"/>
        <v>0</v>
      </c>
      <c r="E49" s="16">
        <f t="shared" si="18"/>
        <v>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 t="shared" si="18"/>
        <v>0</v>
      </c>
      <c r="R49" s="16">
        <f t="shared" si="18"/>
        <v>0</v>
      </c>
      <c r="S49" s="16">
        <f t="shared" si="18"/>
        <v>0</v>
      </c>
      <c r="T49" s="16">
        <f t="shared" si="18"/>
        <v>0</v>
      </c>
      <c r="U49" s="16">
        <f t="shared" si="18"/>
        <v>0</v>
      </c>
      <c r="V49" s="16">
        <f t="shared" si="18"/>
        <v>0</v>
      </c>
      <c r="W49" s="16">
        <f t="shared" si="18"/>
        <v>0</v>
      </c>
      <c r="X49" s="16">
        <f t="shared" si="18"/>
        <v>0</v>
      </c>
      <c r="Y49" s="16">
        <f t="shared" si="18"/>
        <v>0</v>
      </c>
      <c r="Z49" s="16">
        <f t="shared" si="18"/>
        <v>0</v>
      </c>
      <c r="AA49" s="16">
        <f t="shared" si="18"/>
        <v>0</v>
      </c>
      <c r="AB49" s="16">
        <f t="shared" si="18"/>
        <v>0</v>
      </c>
      <c r="AC49" s="16">
        <f t="shared" si="18"/>
        <v>0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8"/>
        <v>0</v>
      </c>
      <c r="AJ49" s="16">
        <f t="shared" si="18"/>
        <v>0</v>
      </c>
      <c r="AK49" s="16">
        <f t="shared" si="18"/>
        <v>0</v>
      </c>
      <c r="AL49" s="16">
        <f t="shared" si="18"/>
        <v>0</v>
      </c>
      <c r="AM49" s="16">
        <f t="shared" si="18"/>
        <v>0</v>
      </c>
      <c r="AN49" s="16">
        <f t="shared" si="18"/>
        <v>0</v>
      </c>
      <c r="AO49" s="16">
        <f t="shared" si="18"/>
        <v>0</v>
      </c>
      <c r="AP49" s="16">
        <f t="shared" si="18"/>
        <v>0</v>
      </c>
      <c r="AQ49" s="16">
        <f t="shared" si="18"/>
        <v>0</v>
      </c>
      <c r="AR49" s="16">
        <f t="shared" si="18"/>
        <v>0</v>
      </c>
      <c r="AS49" s="16">
        <f t="shared" si="18"/>
        <v>0</v>
      </c>
      <c r="AT49" s="16">
        <f t="shared" si="18"/>
        <v>0</v>
      </c>
      <c r="AU49" s="16">
        <f t="shared" si="18"/>
        <v>0</v>
      </c>
      <c r="AV49" s="16">
        <f t="shared" si="18"/>
        <v>0</v>
      </c>
      <c r="AW49" s="16">
        <f t="shared" si="18"/>
        <v>0</v>
      </c>
      <c r="AX49" s="16">
        <f t="shared" si="18"/>
        <v>0</v>
      </c>
      <c r="AY49" s="16">
        <f t="shared" si="18"/>
        <v>0</v>
      </c>
    </row>
    <row r="50" spans="1:51" ht="15">
      <c r="A50" s="11" t="s">
        <v>24</v>
      </c>
      <c r="B50" s="15">
        <f aca="true" t="shared" si="19" ref="B50:AG50">B$29+B$46</f>
        <v>0</v>
      </c>
      <c r="C50" s="15">
        <f t="shared" si="19"/>
        <v>0</v>
      </c>
      <c r="D50" s="15">
        <f t="shared" si="19"/>
        <v>0</v>
      </c>
      <c r="E50" s="15">
        <f t="shared" si="19"/>
        <v>0</v>
      </c>
      <c r="F50" s="15">
        <f t="shared" si="19"/>
        <v>0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0</v>
      </c>
      <c r="K50" s="15">
        <f t="shared" si="19"/>
        <v>0</v>
      </c>
      <c r="L50" s="15">
        <f t="shared" si="19"/>
        <v>0</v>
      </c>
      <c r="M50" s="15">
        <f t="shared" si="19"/>
        <v>0</v>
      </c>
      <c r="N50" s="15">
        <f t="shared" si="19"/>
        <v>0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0</v>
      </c>
      <c r="S50" s="15">
        <f t="shared" si="19"/>
        <v>0</v>
      </c>
      <c r="T50" s="15">
        <f t="shared" si="19"/>
        <v>0</v>
      </c>
      <c r="U50" s="15">
        <f t="shared" si="19"/>
        <v>0</v>
      </c>
      <c r="V50" s="15">
        <f t="shared" si="19"/>
        <v>0</v>
      </c>
      <c r="W50" s="15">
        <f t="shared" si="19"/>
        <v>0</v>
      </c>
      <c r="X50" s="15">
        <f t="shared" si="19"/>
        <v>0</v>
      </c>
      <c r="Y50" s="15">
        <f t="shared" si="19"/>
        <v>0</v>
      </c>
      <c r="Z50" s="15">
        <f t="shared" si="19"/>
        <v>0</v>
      </c>
      <c r="AA50" s="15">
        <f t="shared" si="19"/>
        <v>0</v>
      </c>
      <c r="AB50" s="15">
        <f t="shared" si="19"/>
        <v>0</v>
      </c>
      <c r="AC50" s="15">
        <f t="shared" si="19"/>
        <v>0</v>
      </c>
      <c r="AD50" s="15">
        <f t="shared" si="19"/>
        <v>0</v>
      </c>
      <c r="AE50" s="15">
        <f t="shared" si="19"/>
        <v>0</v>
      </c>
      <c r="AF50" s="15">
        <f t="shared" si="19"/>
        <v>0</v>
      </c>
      <c r="AG50" s="15">
        <f t="shared" si="19"/>
        <v>0</v>
      </c>
      <c r="AH50" s="15">
        <f aca="true" t="shared" si="20" ref="AH50:AY50">AH$29+AH$46</f>
        <v>0</v>
      </c>
      <c r="AI50" s="15">
        <f t="shared" si="20"/>
        <v>0</v>
      </c>
      <c r="AJ50" s="15">
        <f t="shared" si="20"/>
        <v>0</v>
      </c>
      <c r="AK50" s="15">
        <f t="shared" si="20"/>
        <v>0</v>
      </c>
      <c r="AL50" s="15">
        <f t="shared" si="20"/>
        <v>0</v>
      </c>
      <c r="AM50" s="15">
        <f t="shared" si="20"/>
        <v>0</v>
      </c>
      <c r="AN50" s="15">
        <f t="shared" si="20"/>
        <v>0</v>
      </c>
      <c r="AO50" s="15">
        <f t="shared" si="20"/>
        <v>0</v>
      </c>
      <c r="AP50" s="15">
        <f t="shared" si="20"/>
        <v>0</v>
      </c>
      <c r="AQ50" s="15">
        <f t="shared" si="20"/>
        <v>0</v>
      </c>
      <c r="AR50" s="15">
        <f t="shared" si="20"/>
        <v>0</v>
      </c>
      <c r="AS50" s="15">
        <f t="shared" si="20"/>
        <v>0</v>
      </c>
      <c r="AT50" s="15">
        <f t="shared" si="20"/>
        <v>0</v>
      </c>
      <c r="AU50" s="15">
        <f t="shared" si="20"/>
        <v>0</v>
      </c>
      <c r="AV50" s="15">
        <f t="shared" si="20"/>
        <v>0</v>
      </c>
      <c r="AW50" s="15">
        <f t="shared" si="20"/>
        <v>0</v>
      </c>
      <c r="AX50" s="15">
        <f t="shared" si="20"/>
        <v>0</v>
      </c>
      <c r="AY50" s="15">
        <f t="shared" si="20"/>
        <v>0</v>
      </c>
    </row>
    <row r="51" spans="1:51" ht="15">
      <c r="A51" t="s">
        <v>2</v>
      </c>
      <c r="B51" s="15">
        <f>SUM($B50:B50)</f>
        <v>0</v>
      </c>
      <c r="C51" s="15">
        <f>SUM($B50:C50)</f>
        <v>0</v>
      </c>
      <c r="D51" s="15">
        <f>SUM($B50:D50)</f>
        <v>0</v>
      </c>
      <c r="E51" s="15">
        <f>SUM($B50:E50)</f>
        <v>0</v>
      </c>
      <c r="F51" s="15">
        <f>SUM($B50:F50)</f>
        <v>0</v>
      </c>
      <c r="G51" s="15">
        <f>SUM($B50:G50)</f>
        <v>0</v>
      </c>
      <c r="H51" s="15">
        <f>SUM($B50:H50)</f>
        <v>0</v>
      </c>
      <c r="I51" s="15">
        <f>SUM($B50:I50)</f>
        <v>0</v>
      </c>
      <c r="J51" s="15">
        <f>SUM($B50:J50)</f>
        <v>0</v>
      </c>
      <c r="K51" s="15">
        <f>SUM($B50:K50)</f>
        <v>0</v>
      </c>
      <c r="L51" s="15">
        <f>SUM($B50:L50)</f>
        <v>0</v>
      </c>
      <c r="M51" s="15">
        <f>SUM($B50:M50)</f>
        <v>0</v>
      </c>
      <c r="N51" s="15">
        <f>SUM($B50:N50)</f>
        <v>0</v>
      </c>
      <c r="O51" s="15">
        <f>SUM($B50:O50)</f>
        <v>0</v>
      </c>
      <c r="P51" s="15">
        <f>SUM($B50:P50)</f>
        <v>0</v>
      </c>
      <c r="Q51" s="15">
        <f>SUM($B50:Q50)</f>
        <v>0</v>
      </c>
      <c r="R51" s="15">
        <f>SUM($B50:R50)</f>
        <v>0</v>
      </c>
      <c r="S51" s="15">
        <f>SUM($B50:S50)</f>
        <v>0</v>
      </c>
      <c r="T51" s="15">
        <f>SUM($B50:T50)</f>
        <v>0</v>
      </c>
      <c r="U51" s="15">
        <f>SUM($B50:U50)</f>
        <v>0</v>
      </c>
      <c r="V51" s="15">
        <f>SUM($B50:V50)</f>
        <v>0</v>
      </c>
      <c r="W51" s="15">
        <f>SUM($B50:W50)</f>
        <v>0</v>
      </c>
      <c r="X51" s="15">
        <f>SUM($B50:X50)</f>
        <v>0</v>
      </c>
      <c r="Y51" s="15">
        <f>SUM($B50:Y50)</f>
        <v>0</v>
      </c>
      <c r="Z51" s="15">
        <f>SUM($B50:Z50)</f>
        <v>0</v>
      </c>
      <c r="AA51" s="15">
        <f>SUM($B50:AA50)</f>
        <v>0</v>
      </c>
      <c r="AB51" s="15">
        <f>SUM($B50:AB50)</f>
        <v>0</v>
      </c>
      <c r="AC51" s="15">
        <f>SUM($B50:AC50)</f>
        <v>0</v>
      </c>
      <c r="AD51" s="15">
        <f>SUM($B50:AD50)</f>
        <v>0</v>
      </c>
      <c r="AE51" s="15">
        <f>SUM($B50:AE50)</f>
        <v>0</v>
      </c>
      <c r="AF51" s="15">
        <f>SUM($B50:AF50)</f>
        <v>0</v>
      </c>
      <c r="AG51" s="15">
        <f>SUM($B50:AG50)</f>
        <v>0</v>
      </c>
      <c r="AH51" s="15">
        <f>SUM($B50:AH50)</f>
        <v>0</v>
      </c>
      <c r="AI51" s="15">
        <f>SUM($B50:AI50)</f>
        <v>0</v>
      </c>
      <c r="AJ51" s="15">
        <f>SUM($B50:AJ50)</f>
        <v>0</v>
      </c>
      <c r="AK51" s="15">
        <f>SUM($B50:AK50)</f>
        <v>0</v>
      </c>
      <c r="AL51" s="15">
        <f>SUM($B50:AL50)</f>
        <v>0</v>
      </c>
      <c r="AM51" s="15">
        <f>SUM($B50:AM50)</f>
        <v>0</v>
      </c>
      <c r="AN51" s="15">
        <f>SUM($B50:AN50)</f>
        <v>0</v>
      </c>
      <c r="AO51" s="15">
        <f>SUM($B50:AO50)</f>
        <v>0</v>
      </c>
      <c r="AP51" s="15">
        <f>SUM($B50:AP50)</f>
        <v>0</v>
      </c>
      <c r="AQ51" s="15">
        <f>SUM($B50:AQ50)</f>
        <v>0</v>
      </c>
      <c r="AR51" s="15">
        <f>SUM($B50:AR50)</f>
        <v>0</v>
      </c>
      <c r="AS51" s="15">
        <f>SUM($B50:AS50)</f>
        <v>0</v>
      </c>
      <c r="AT51" s="15">
        <f>SUM($B50:AT50)</f>
        <v>0</v>
      </c>
      <c r="AU51" s="15">
        <f>SUM($B50:AU50)</f>
        <v>0</v>
      </c>
      <c r="AV51" s="15">
        <f>SUM($B50:AV50)</f>
        <v>0</v>
      </c>
      <c r="AW51" s="15">
        <f>SUM($B50:AW50)</f>
        <v>0</v>
      </c>
      <c r="AX51" s="15">
        <f>SUM($B50:AX50)</f>
        <v>0</v>
      </c>
      <c r="AY51" s="15">
        <f>SUM($B50:AY50)</f>
        <v>0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21" ref="C55:AY55">C$17</f>
        <v>1</v>
      </c>
      <c r="D55" s="31">
        <f t="shared" si="21"/>
        <v>2</v>
      </c>
      <c r="E55" s="31">
        <f t="shared" si="21"/>
        <v>3</v>
      </c>
      <c r="F55" s="31">
        <f t="shared" si="21"/>
        <v>4</v>
      </c>
      <c r="G55" s="31">
        <f t="shared" si="21"/>
        <v>5</v>
      </c>
      <c r="H55" s="31">
        <f t="shared" si="21"/>
        <v>6</v>
      </c>
      <c r="I55" s="31">
        <f t="shared" si="21"/>
        <v>7</v>
      </c>
      <c r="J55" s="31">
        <f t="shared" si="21"/>
        <v>8</v>
      </c>
      <c r="K55" s="31">
        <f t="shared" si="21"/>
        <v>9</v>
      </c>
      <c r="L55" s="31">
        <f t="shared" si="21"/>
        <v>10</v>
      </c>
      <c r="M55" s="31">
        <f t="shared" si="21"/>
        <v>11</v>
      </c>
      <c r="N55" s="31">
        <f t="shared" si="21"/>
        <v>12</v>
      </c>
      <c r="O55" s="31">
        <f t="shared" si="21"/>
        <v>13</v>
      </c>
      <c r="P55" s="31">
        <f t="shared" si="21"/>
        <v>14</v>
      </c>
      <c r="Q55" s="31">
        <f t="shared" si="21"/>
        <v>15</v>
      </c>
      <c r="R55" s="31">
        <f t="shared" si="21"/>
        <v>16</v>
      </c>
      <c r="S55" s="31">
        <f t="shared" si="21"/>
        <v>17</v>
      </c>
      <c r="T55" s="31">
        <f t="shared" si="21"/>
        <v>18</v>
      </c>
      <c r="U55" s="31">
        <f t="shared" si="21"/>
        <v>19</v>
      </c>
      <c r="V55" s="31">
        <f t="shared" si="21"/>
        <v>20</v>
      </c>
      <c r="W55" s="31">
        <f t="shared" si="21"/>
        <v>21</v>
      </c>
      <c r="X55" s="31">
        <f t="shared" si="21"/>
        <v>22</v>
      </c>
      <c r="Y55" s="31">
        <f t="shared" si="21"/>
        <v>23</v>
      </c>
      <c r="Z55" s="31">
        <f t="shared" si="21"/>
        <v>24</v>
      </c>
      <c r="AA55" s="31">
        <f t="shared" si="21"/>
        <v>25</v>
      </c>
      <c r="AB55" s="31">
        <f t="shared" si="21"/>
        <v>26</v>
      </c>
      <c r="AC55" s="31">
        <f t="shared" si="21"/>
        <v>27</v>
      </c>
      <c r="AD55" s="31">
        <f t="shared" si="21"/>
        <v>28</v>
      </c>
      <c r="AE55" s="31">
        <f t="shared" si="21"/>
        <v>29</v>
      </c>
      <c r="AF55" s="31">
        <f t="shared" si="21"/>
        <v>1000</v>
      </c>
      <c r="AG55" s="31">
        <f t="shared" si="21"/>
        <v>1000</v>
      </c>
      <c r="AH55" s="31">
        <f t="shared" si="21"/>
        <v>1000</v>
      </c>
      <c r="AI55" s="31">
        <f t="shared" si="21"/>
        <v>1000</v>
      </c>
      <c r="AJ55" s="31">
        <f t="shared" si="21"/>
        <v>1000</v>
      </c>
      <c r="AK55" s="31">
        <f t="shared" si="21"/>
        <v>1000</v>
      </c>
      <c r="AL55" s="31">
        <f t="shared" si="21"/>
        <v>1000</v>
      </c>
      <c r="AM55" s="31">
        <f t="shared" si="21"/>
        <v>1000</v>
      </c>
      <c r="AN55" s="31">
        <f t="shared" si="21"/>
        <v>1000</v>
      </c>
      <c r="AO55" s="31">
        <f t="shared" si="21"/>
        <v>1000</v>
      </c>
      <c r="AP55" s="31">
        <f t="shared" si="21"/>
        <v>1000</v>
      </c>
      <c r="AQ55" s="31">
        <f t="shared" si="21"/>
        <v>1000</v>
      </c>
      <c r="AR55" s="31">
        <f t="shared" si="21"/>
        <v>1000</v>
      </c>
      <c r="AS55" s="31">
        <f t="shared" si="21"/>
        <v>1000</v>
      </c>
      <c r="AT55" s="31">
        <f t="shared" si="21"/>
        <v>1000</v>
      </c>
      <c r="AU55" s="31">
        <f t="shared" si="21"/>
        <v>1000</v>
      </c>
      <c r="AV55" s="31">
        <f t="shared" si="21"/>
        <v>1000</v>
      </c>
      <c r="AW55" s="31">
        <f t="shared" si="21"/>
        <v>1000</v>
      </c>
      <c r="AX55" s="31">
        <f t="shared" si="21"/>
        <v>1000</v>
      </c>
      <c r="AY55" s="31">
        <f t="shared" si="21"/>
        <v>1000</v>
      </c>
    </row>
    <row r="56" spans="1:51" ht="15">
      <c r="A56" s="24" t="s">
        <v>25</v>
      </c>
      <c r="B56" s="32">
        <f>B$29/1000000</f>
        <v>0.48112522432468807</v>
      </c>
      <c r="C56" s="32">
        <f aca="true" t="shared" si="22" ref="C56:AY56">C$29/1000000</f>
        <v>0.4454863188191557</v>
      </c>
      <c r="D56" s="32">
        <f t="shared" si="22"/>
        <v>0.41248733223995887</v>
      </c>
      <c r="E56" s="32">
        <f t="shared" si="22"/>
        <v>0.38193271503699894</v>
      </c>
      <c r="F56" s="32">
        <f t="shared" si="22"/>
        <v>0.35364140281203604</v>
      </c>
      <c r="G56" s="32">
        <f t="shared" si="22"/>
        <v>0.3274457433444778</v>
      </c>
      <c r="H56" s="32">
        <f t="shared" si="22"/>
        <v>0.3031905030967387</v>
      </c>
      <c r="I56" s="32">
        <f t="shared" si="22"/>
        <v>0.280731947311795</v>
      </c>
      <c r="J56" s="32">
        <f t="shared" si="22"/>
        <v>0.25993698825166206</v>
      </c>
      <c r="K56" s="32">
        <f t="shared" si="22"/>
        <v>0.24068239652931672</v>
      </c>
      <c r="L56" s="32">
        <f t="shared" si="22"/>
        <v>0.22285407086047843</v>
      </c>
      <c r="M56" s="32">
        <f t="shared" si="22"/>
        <v>0.20634636190785038</v>
      </c>
      <c r="N56" s="32">
        <f t="shared" si="22"/>
        <v>0.19106144621097257</v>
      </c>
      <c r="O56" s="32">
        <f t="shared" si="22"/>
        <v>0.17690874649164123</v>
      </c>
      <c r="P56" s="32">
        <f t="shared" si="22"/>
        <v>0.1638043948996678</v>
      </c>
      <c r="Q56" s="32">
        <f t="shared" si="22"/>
        <v>0.15167073601821093</v>
      </c>
      <c r="R56" s="32">
        <f t="shared" si="22"/>
        <v>0.14043586668352862</v>
      </c>
      <c r="S56" s="32">
        <f t="shared" si="22"/>
        <v>0.1300332098921561</v>
      </c>
      <c r="T56" s="32">
        <f t="shared" si="22"/>
        <v>0.12040112027051492</v>
      </c>
      <c r="U56" s="32">
        <f t="shared" si="22"/>
        <v>0.1114825187689953</v>
      </c>
      <c r="V56" s="32">
        <f t="shared" si="22"/>
        <v>0.10322455441573637</v>
      </c>
      <c r="W56" s="32">
        <f t="shared" si="22"/>
        <v>0.09557829112568182</v>
      </c>
      <c r="X56" s="32">
        <f t="shared" si="22"/>
        <v>0.08849841770896465</v>
      </c>
      <c r="Y56" s="32">
        <f t="shared" si="22"/>
        <v>0.08194297936015245</v>
      </c>
      <c r="Z56" s="32">
        <f t="shared" si="22"/>
        <v>0.07587312903717817</v>
      </c>
      <c r="AA56" s="32">
        <f t="shared" si="22"/>
        <v>0.07025289725664645</v>
      </c>
      <c r="AB56" s="32">
        <f t="shared" si="22"/>
        <v>0.06504897894133929</v>
      </c>
      <c r="AC56" s="32">
        <f t="shared" si="22"/>
        <v>0.06023053605679565</v>
      </c>
      <c r="AD56" s="32">
        <f t="shared" si="22"/>
        <v>0.05576901486740338</v>
      </c>
      <c r="AE56" s="32">
        <f t="shared" si="22"/>
        <v>0.05163797672907721</v>
      </c>
      <c r="AF56" s="32">
        <f t="shared" si="22"/>
        <v>0</v>
      </c>
      <c r="AG56" s="32">
        <f t="shared" si="22"/>
        <v>0</v>
      </c>
      <c r="AH56" s="32">
        <f t="shared" si="22"/>
        <v>0</v>
      </c>
      <c r="AI56" s="32">
        <f t="shared" si="22"/>
        <v>0</v>
      </c>
      <c r="AJ56" s="32">
        <f t="shared" si="22"/>
        <v>0</v>
      </c>
      <c r="AK56" s="32">
        <f t="shared" si="22"/>
        <v>0</v>
      </c>
      <c r="AL56" s="32">
        <f t="shared" si="22"/>
        <v>0</v>
      </c>
      <c r="AM56" s="32">
        <f t="shared" si="22"/>
        <v>0</v>
      </c>
      <c r="AN56" s="32">
        <f t="shared" si="22"/>
        <v>0</v>
      </c>
      <c r="AO56" s="32">
        <f t="shared" si="22"/>
        <v>0</v>
      </c>
      <c r="AP56" s="32">
        <f t="shared" si="22"/>
        <v>0</v>
      </c>
      <c r="AQ56" s="32">
        <f t="shared" si="22"/>
        <v>0</v>
      </c>
      <c r="AR56" s="32">
        <f t="shared" si="22"/>
        <v>0</v>
      </c>
      <c r="AS56" s="32">
        <f t="shared" si="22"/>
        <v>0</v>
      </c>
      <c r="AT56" s="32">
        <f t="shared" si="22"/>
        <v>0</v>
      </c>
      <c r="AU56" s="32">
        <f t="shared" si="22"/>
        <v>0</v>
      </c>
      <c r="AV56" s="32">
        <f t="shared" si="22"/>
        <v>0</v>
      </c>
      <c r="AW56" s="32">
        <f t="shared" si="22"/>
        <v>0</v>
      </c>
      <c r="AX56" s="32">
        <f t="shared" si="22"/>
        <v>0</v>
      </c>
      <c r="AY56" s="32">
        <f t="shared" si="22"/>
        <v>0</v>
      </c>
    </row>
    <row r="57" spans="1:51" ht="15">
      <c r="A57" s="24" t="s">
        <v>26</v>
      </c>
      <c r="B57" s="32">
        <f>B$46/1000000</f>
        <v>-0.48112522432468807</v>
      </c>
      <c r="C57" s="32">
        <f aca="true" t="shared" si="23" ref="C57:AY57">C$46/1000000</f>
        <v>-0.4454863188191557</v>
      </c>
      <c r="D57" s="32">
        <f t="shared" si="23"/>
        <v>-0.41248733223995887</v>
      </c>
      <c r="E57" s="32">
        <f t="shared" si="23"/>
        <v>-0.38193271503699894</v>
      </c>
      <c r="F57" s="32">
        <f t="shared" si="23"/>
        <v>-0.35364140281203604</v>
      </c>
      <c r="G57" s="32">
        <f t="shared" si="23"/>
        <v>-0.3274457433444778</v>
      </c>
      <c r="H57" s="32">
        <f t="shared" si="23"/>
        <v>-0.3031905030967387</v>
      </c>
      <c r="I57" s="32">
        <f t="shared" si="23"/>
        <v>-0.280731947311795</v>
      </c>
      <c r="J57" s="32">
        <f t="shared" si="23"/>
        <v>-0.25993698825166206</v>
      </c>
      <c r="K57" s="32">
        <f t="shared" si="23"/>
        <v>-0.24068239652931672</v>
      </c>
      <c r="L57" s="32">
        <f t="shared" si="23"/>
        <v>-0.22285407086047843</v>
      </c>
      <c r="M57" s="32">
        <f t="shared" si="23"/>
        <v>-0.20634636190785038</v>
      </c>
      <c r="N57" s="32">
        <f t="shared" si="23"/>
        <v>-0.19106144621097257</v>
      </c>
      <c r="O57" s="32">
        <f t="shared" si="23"/>
        <v>-0.17690874649164123</v>
      </c>
      <c r="P57" s="32">
        <f t="shared" si="23"/>
        <v>-0.1638043948996678</v>
      </c>
      <c r="Q57" s="32">
        <f t="shared" si="23"/>
        <v>-0.15167073601821093</v>
      </c>
      <c r="R57" s="32">
        <f t="shared" si="23"/>
        <v>-0.14043586668352862</v>
      </c>
      <c r="S57" s="32">
        <f t="shared" si="23"/>
        <v>-0.1300332098921561</v>
      </c>
      <c r="T57" s="32">
        <f t="shared" si="23"/>
        <v>-0.12040112027051492</v>
      </c>
      <c r="U57" s="32">
        <f t="shared" si="23"/>
        <v>-0.1114825187689953</v>
      </c>
      <c r="V57" s="32">
        <f t="shared" si="23"/>
        <v>-0.10322455441573637</v>
      </c>
      <c r="W57" s="32">
        <f t="shared" si="23"/>
        <v>-0.09557829112568182</v>
      </c>
      <c r="X57" s="32">
        <f t="shared" si="23"/>
        <v>-0.08849841770896465</v>
      </c>
      <c r="Y57" s="32">
        <f t="shared" si="23"/>
        <v>-0.08194297936015245</v>
      </c>
      <c r="Z57" s="32">
        <f t="shared" si="23"/>
        <v>-0.07587312903717817</v>
      </c>
      <c r="AA57" s="32">
        <f t="shared" si="23"/>
        <v>-0.07025289725664645</v>
      </c>
      <c r="AB57" s="32">
        <f t="shared" si="23"/>
        <v>-0.06504897894133929</v>
      </c>
      <c r="AC57" s="32">
        <f t="shared" si="23"/>
        <v>-0.06023053605679565</v>
      </c>
      <c r="AD57" s="32">
        <f t="shared" si="23"/>
        <v>-0.05576901486740338</v>
      </c>
      <c r="AE57" s="32">
        <f t="shared" si="23"/>
        <v>-0.05163797672907721</v>
      </c>
      <c r="AF57" s="32">
        <f t="shared" si="23"/>
        <v>0</v>
      </c>
      <c r="AG57" s="32">
        <f t="shared" si="23"/>
        <v>0</v>
      </c>
      <c r="AH57" s="32">
        <f t="shared" si="23"/>
        <v>0</v>
      </c>
      <c r="AI57" s="32">
        <f t="shared" si="23"/>
        <v>0</v>
      </c>
      <c r="AJ57" s="32">
        <f t="shared" si="23"/>
        <v>0</v>
      </c>
      <c r="AK57" s="32">
        <f t="shared" si="23"/>
        <v>0</v>
      </c>
      <c r="AL57" s="32">
        <f t="shared" si="23"/>
        <v>0</v>
      </c>
      <c r="AM57" s="32">
        <f t="shared" si="23"/>
        <v>0</v>
      </c>
      <c r="AN57" s="32">
        <f t="shared" si="23"/>
        <v>0</v>
      </c>
      <c r="AO57" s="32">
        <f t="shared" si="23"/>
        <v>0</v>
      </c>
      <c r="AP57" s="32">
        <f t="shared" si="23"/>
        <v>0</v>
      </c>
      <c r="AQ57" s="32">
        <f t="shared" si="23"/>
        <v>0</v>
      </c>
      <c r="AR57" s="32">
        <f t="shared" si="23"/>
        <v>0</v>
      </c>
      <c r="AS57" s="32">
        <f t="shared" si="23"/>
        <v>0</v>
      </c>
      <c r="AT57" s="32">
        <f t="shared" si="23"/>
        <v>0</v>
      </c>
      <c r="AU57" s="32">
        <f t="shared" si="23"/>
        <v>0</v>
      </c>
      <c r="AV57" s="32">
        <f t="shared" si="23"/>
        <v>0</v>
      </c>
      <c r="AW57" s="32">
        <f t="shared" si="23"/>
        <v>0</v>
      </c>
      <c r="AX57" s="32">
        <f t="shared" si="23"/>
        <v>0</v>
      </c>
      <c r="AY57" s="32">
        <f t="shared" si="23"/>
        <v>0</v>
      </c>
    </row>
    <row r="58" spans="1:51" ht="15">
      <c r="A58" s="24" t="s">
        <v>27</v>
      </c>
      <c r="B58" s="32">
        <f>B$51/1000000</f>
        <v>0</v>
      </c>
      <c r="C58" s="32">
        <f aca="true" t="shared" si="24" ref="C58:AY58">C$51/1000000</f>
        <v>0</v>
      </c>
      <c r="D58" s="32">
        <f t="shared" si="24"/>
        <v>0</v>
      </c>
      <c r="E58" s="32">
        <f t="shared" si="24"/>
        <v>0</v>
      </c>
      <c r="F58" s="32">
        <f t="shared" si="24"/>
        <v>0</v>
      </c>
      <c r="G58" s="32">
        <f t="shared" si="24"/>
        <v>0</v>
      </c>
      <c r="H58" s="32">
        <f t="shared" si="24"/>
        <v>0</v>
      </c>
      <c r="I58" s="32">
        <f t="shared" si="24"/>
        <v>0</v>
      </c>
      <c r="J58" s="32">
        <f t="shared" si="24"/>
        <v>0</v>
      </c>
      <c r="K58" s="32">
        <f t="shared" si="24"/>
        <v>0</v>
      </c>
      <c r="L58" s="32">
        <f t="shared" si="24"/>
        <v>0</v>
      </c>
      <c r="M58" s="32">
        <f t="shared" si="24"/>
        <v>0</v>
      </c>
      <c r="N58" s="32">
        <f t="shared" si="24"/>
        <v>0</v>
      </c>
      <c r="O58" s="32">
        <f t="shared" si="24"/>
        <v>0</v>
      </c>
      <c r="P58" s="32">
        <f t="shared" si="24"/>
        <v>0</v>
      </c>
      <c r="Q58" s="32">
        <f t="shared" si="24"/>
        <v>0</v>
      </c>
      <c r="R58" s="32">
        <f t="shared" si="24"/>
        <v>0</v>
      </c>
      <c r="S58" s="32">
        <f t="shared" si="24"/>
        <v>0</v>
      </c>
      <c r="T58" s="32">
        <f t="shared" si="24"/>
        <v>0</v>
      </c>
      <c r="U58" s="32">
        <f t="shared" si="24"/>
        <v>0</v>
      </c>
      <c r="V58" s="32">
        <f t="shared" si="24"/>
        <v>0</v>
      </c>
      <c r="W58" s="32">
        <f t="shared" si="24"/>
        <v>0</v>
      </c>
      <c r="X58" s="32">
        <f t="shared" si="24"/>
        <v>0</v>
      </c>
      <c r="Y58" s="32">
        <f t="shared" si="24"/>
        <v>0</v>
      </c>
      <c r="Z58" s="32">
        <f t="shared" si="24"/>
        <v>0</v>
      </c>
      <c r="AA58" s="32">
        <f t="shared" si="24"/>
        <v>0</v>
      </c>
      <c r="AB58" s="32">
        <f t="shared" si="24"/>
        <v>0</v>
      </c>
      <c r="AC58" s="32">
        <f t="shared" si="24"/>
        <v>0</v>
      </c>
      <c r="AD58" s="32">
        <f t="shared" si="24"/>
        <v>0</v>
      </c>
      <c r="AE58" s="32">
        <f t="shared" si="24"/>
        <v>0</v>
      </c>
      <c r="AF58" s="32">
        <f t="shared" si="24"/>
        <v>0</v>
      </c>
      <c r="AG58" s="32">
        <f t="shared" si="24"/>
        <v>0</v>
      </c>
      <c r="AH58" s="32">
        <f t="shared" si="24"/>
        <v>0</v>
      </c>
      <c r="AI58" s="32">
        <f t="shared" si="24"/>
        <v>0</v>
      </c>
      <c r="AJ58" s="32">
        <f t="shared" si="24"/>
        <v>0</v>
      </c>
      <c r="AK58" s="32">
        <f t="shared" si="24"/>
        <v>0</v>
      </c>
      <c r="AL58" s="32">
        <f t="shared" si="24"/>
        <v>0</v>
      </c>
      <c r="AM58" s="32">
        <f t="shared" si="24"/>
        <v>0</v>
      </c>
      <c r="AN58" s="32">
        <f t="shared" si="24"/>
        <v>0</v>
      </c>
      <c r="AO58" s="32">
        <f t="shared" si="24"/>
        <v>0</v>
      </c>
      <c r="AP58" s="32">
        <f t="shared" si="24"/>
        <v>0</v>
      </c>
      <c r="AQ58" s="32">
        <f t="shared" si="24"/>
        <v>0</v>
      </c>
      <c r="AR58" s="32">
        <f t="shared" si="24"/>
        <v>0</v>
      </c>
      <c r="AS58" s="32">
        <f t="shared" si="24"/>
        <v>0</v>
      </c>
      <c r="AT58" s="32">
        <f t="shared" si="24"/>
        <v>0</v>
      </c>
      <c r="AU58" s="32">
        <f t="shared" si="24"/>
        <v>0</v>
      </c>
      <c r="AV58" s="32">
        <f t="shared" si="24"/>
        <v>0</v>
      </c>
      <c r="AW58" s="32">
        <f t="shared" si="24"/>
        <v>0</v>
      </c>
      <c r="AX58" s="32">
        <f t="shared" si="24"/>
        <v>0</v>
      </c>
      <c r="AY58" s="32">
        <f t="shared" si="24"/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B40" sqref="B40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58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2000000</v>
      </c>
      <c r="C10" s="7"/>
    </row>
    <row r="11" spans="1:3" ht="15">
      <c r="A11" s="12" t="s">
        <v>15</v>
      </c>
      <c r="B11" s="26">
        <f>-$B$42</f>
        <v>17000000</v>
      </c>
      <c r="C11" s="7"/>
    </row>
    <row r="12" spans="1:2" ht="15">
      <c r="A12" s="12" t="s">
        <v>13</v>
      </c>
      <c r="B12" s="26">
        <f>$B$30</f>
        <v>7604630.565050765</v>
      </c>
    </row>
    <row r="13" spans="1:2" ht="15">
      <c r="A13" s="12" t="s">
        <v>14</v>
      </c>
      <c r="B13" s="26">
        <f>-$B$47</f>
        <v>7849715.819269821</v>
      </c>
    </row>
    <row r="14" spans="1:2" ht="15">
      <c r="A14" s="12" t="s">
        <v>32</v>
      </c>
      <c r="B14" s="34">
        <f>$B$12/$B$13</f>
        <v>0.9687778182214686</v>
      </c>
    </row>
    <row r="15" spans="1:2" ht="15.75" thickBot="1">
      <c r="A15" s="12" t="s">
        <v>12</v>
      </c>
      <c r="B15" s="28">
        <f>SUM(B50:AY50)</f>
        <v>-245085.2542190546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250000</v>
      </c>
      <c r="C22" s="21">
        <v>250000</v>
      </c>
      <c r="D22" s="21">
        <v>250000</v>
      </c>
      <c r="E22" s="21">
        <v>250000</v>
      </c>
      <c r="F22" s="21">
        <v>250000</v>
      </c>
      <c r="G22" s="21">
        <v>250000</v>
      </c>
      <c r="H22" s="21">
        <v>250000</v>
      </c>
      <c r="I22" s="21">
        <v>250000</v>
      </c>
      <c r="J22" s="21">
        <v>250000</v>
      </c>
      <c r="K22" s="21">
        <v>250000</v>
      </c>
      <c r="L22" s="21">
        <v>250000</v>
      </c>
      <c r="M22" s="21">
        <v>250000</v>
      </c>
      <c r="N22" s="21">
        <v>250000</v>
      </c>
      <c r="O22" s="21">
        <v>250000</v>
      </c>
      <c r="P22" s="21">
        <v>250000</v>
      </c>
      <c r="Q22" s="21">
        <v>250000</v>
      </c>
      <c r="R22" s="21">
        <v>250000</v>
      </c>
      <c r="S22" s="21">
        <v>250000</v>
      </c>
      <c r="T22" s="21">
        <v>250000</v>
      </c>
      <c r="U22" s="21">
        <v>250000</v>
      </c>
      <c r="V22" s="21">
        <v>250000</v>
      </c>
      <c r="W22" s="21">
        <v>250000</v>
      </c>
      <c r="X22" s="21">
        <v>250000</v>
      </c>
      <c r="Y22" s="21">
        <v>250000</v>
      </c>
      <c r="Z22" s="21">
        <v>250000</v>
      </c>
      <c r="AA22" s="21">
        <v>250000</v>
      </c>
      <c r="AB22" s="21">
        <v>250000</v>
      </c>
      <c r="AC22" s="21">
        <v>250000</v>
      </c>
      <c r="AD22" s="21">
        <v>250000</v>
      </c>
      <c r="AE22" s="21">
        <v>250000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650000</v>
      </c>
      <c r="C27" s="23">
        <f aca="true" t="shared" si="3" ref="C27:AY27">SUM(C22:C26)</f>
        <v>650000</v>
      </c>
      <c r="D27" s="23">
        <f t="shared" si="3"/>
        <v>650000</v>
      </c>
      <c r="E27" s="23">
        <f t="shared" si="3"/>
        <v>650000</v>
      </c>
      <c r="F27" s="23">
        <f t="shared" si="3"/>
        <v>650000</v>
      </c>
      <c r="G27" s="23">
        <f t="shared" si="3"/>
        <v>650000</v>
      </c>
      <c r="H27" s="23">
        <f t="shared" si="3"/>
        <v>650000</v>
      </c>
      <c r="I27" s="23">
        <f t="shared" si="3"/>
        <v>650000</v>
      </c>
      <c r="J27" s="23">
        <f t="shared" si="3"/>
        <v>650000</v>
      </c>
      <c r="K27" s="23">
        <f t="shared" si="3"/>
        <v>650000</v>
      </c>
      <c r="L27" s="23">
        <f t="shared" si="3"/>
        <v>650000</v>
      </c>
      <c r="M27" s="23">
        <f t="shared" si="3"/>
        <v>650000</v>
      </c>
      <c r="N27" s="23">
        <f t="shared" si="3"/>
        <v>650000</v>
      </c>
      <c r="O27" s="23">
        <f t="shared" si="3"/>
        <v>650000</v>
      </c>
      <c r="P27" s="23">
        <f t="shared" si="3"/>
        <v>650000</v>
      </c>
      <c r="Q27" s="23">
        <f t="shared" si="3"/>
        <v>650000</v>
      </c>
      <c r="R27" s="23">
        <f t="shared" si="3"/>
        <v>650000</v>
      </c>
      <c r="S27" s="23">
        <f t="shared" si="3"/>
        <v>650000</v>
      </c>
      <c r="T27" s="23">
        <f t="shared" si="3"/>
        <v>650000</v>
      </c>
      <c r="U27" s="23">
        <f t="shared" si="3"/>
        <v>650000</v>
      </c>
      <c r="V27" s="23">
        <f t="shared" si="3"/>
        <v>650000</v>
      </c>
      <c r="W27" s="23">
        <f t="shared" si="3"/>
        <v>650000</v>
      </c>
      <c r="X27" s="23">
        <f t="shared" si="3"/>
        <v>650000</v>
      </c>
      <c r="Y27" s="23">
        <f t="shared" si="3"/>
        <v>650000</v>
      </c>
      <c r="Z27" s="23">
        <f t="shared" si="3"/>
        <v>650000</v>
      </c>
      <c r="AA27" s="23">
        <f t="shared" si="3"/>
        <v>650000</v>
      </c>
      <c r="AB27" s="23">
        <f t="shared" si="3"/>
        <v>650000</v>
      </c>
      <c r="AC27" s="23">
        <f t="shared" si="3"/>
        <v>650000</v>
      </c>
      <c r="AD27" s="23">
        <f t="shared" si="3"/>
        <v>650000</v>
      </c>
      <c r="AE27" s="23">
        <f t="shared" si="3"/>
        <v>650000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625462.7916220945</v>
      </c>
      <c r="C29" s="14">
        <f aca="true" t="shared" si="4" ref="C29:AY29">C$27*C$19</f>
        <v>579132.2144649024</v>
      </c>
      <c r="D29" s="14">
        <f t="shared" si="4"/>
        <v>536233.5319119465</v>
      </c>
      <c r="E29" s="14">
        <f t="shared" si="4"/>
        <v>496512.5295480986</v>
      </c>
      <c r="F29" s="14">
        <f t="shared" si="4"/>
        <v>459733.8236556469</v>
      </c>
      <c r="G29" s="14">
        <f t="shared" si="4"/>
        <v>425679.4663478211</v>
      </c>
      <c r="H29" s="14">
        <f t="shared" si="4"/>
        <v>394147.65402576025</v>
      </c>
      <c r="I29" s="14">
        <f t="shared" si="4"/>
        <v>364951.5315053335</v>
      </c>
      <c r="J29" s="14">
        <f t="shared" si="4"/>
        <v>337918.0847271607</v>
      </c>
      <c r="K29" s="14">
        <f t="shared" si="4"/>
        <v>312887.11548811174</v>
      </c>
      <c r="L29" s="14">
        <f t="shared" si="4"/>
        <v>289710.29211862193</v>
      </c>
      <c r="M29" s="14">
        <f t="shared" si="4"/>
        <v>268250.2704802055</v>
      </c>
      <c r="N29" s="14">
        <f t="shared" si="4"/>
        <v>248379.88007426434</v>
      </c>
      <c r="O29" s="14">
        <f t="shared" si="4"/>
        <v>229981.3704391336</v>
      </c>
      <c r="P29" s="14">
        <f t="shared" si="4"/>
        <v>212945.71336956814</v>
      </c>
      <c r="Q29" s="14">
        <f t="shared" si="4"/>
        <v>197171.9568236742</v>
      </c>
      <c r="R29" s="14">
        <f t="shared" si="4"/>
        <v>182566.6266885872</v>
      </c>
      <c r="S29" s="14">
        <f t="shared" si="4"/>
        <v>169043.17285980293</v>
      </c>
      <c r="T29" s="14">
        <f t="shared" si="4"/>
        <v>156521.4563516694</v>
      </c>
      <c r="U29" s="14">
        <f t="shared" si="4"/>
        <v>144927.27439969388</v>
      </c>
      <c r="V29" s="14">
        <f t="shared" si="4"/>
        <v>134191.92074045728</v>
      </c>
      <c r="W29" s="14">
        <f t="shared" si="4"/>
        <v>124251.77846338636</v>
      </c>
      <c r="X29" s="14">
        <f t="shared" si="4"/>
        <v>115047.94302165403</v>
      </c>
      <c r="Y29" s="14">
        <f t="shared" si="4"/>
        <v>106525.87316819819</v>
      </c>
      <c r="Z29" s="14">
        <f t="shared" si="4"/>
        <v>98635.06774833162</v>
      </c>
      <c r="AA29" s="14">
        <f t="shared" si="4"/>
        <v>91328.76643364038</v>
      </c>
      <c r="AB29" s="14">
        <f t="shared" si="4"/>
        <v>84563.67262374108</v>
      </c>
      <c r="AC29" s="14">
        <f t="shared" si="4"/>
        <v>78299.69687383434</v>
      </c>
      <c r="AD29" s="14">
        <f t="shared" si="4"/>
        <v>72499.71932762439</v>
      </c>
      <c r="AE29" s="14">
        <f t="shared" si="4"/>
        <v>67129.36974780036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7604630.565050765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-2000000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-2500000</v>
      </c>
      <c r="C40" s="23">
        <f t="shared" si="6"/>
        <v>-500000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-2000000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-17000000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-2000000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-2481125.2243246883</v>
      </c>
      <c r="C46" s="23">
        <f t="shared" si="9"/>
        <v>-445486.3188191557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-7849715.819269821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-1850000</v>
      </c>
      <c r="C49" s="16">
        <f aca="true" t="shared" si="10" ref="C49:AY49">C$27+C$40</f>
        <v>150000</v>
      </c>
      <c r="D49" s="16">
        <f t="shared" si="10"/>
        <v>150000</v>
      </c>
      <c r="E49" s="16">
        <f t="shared" si="10"/>
        <v>150000</v>
      </c>
      <c r="F49" s="16">
        <f t="shared" si="10"/>
        <v>150000</v>
      </c>
      <c r="G49" s="16">
        <f t="shared" si="10"/>
        <v>150000</v>
      </c>
      <c r="H49" s="16">
        <f t="shared" si="10"/>
        <v>150000</v>
      </c>
      <c r="I49" s="16">
        <f t="shared" si="10"/>
        <v>150000</v>
      </c>
      <c r="J49" s="16">
        <f t="shared" si="10"/>
        <v>150000</v>
      </c>
      <c r="K49" s="16">
        <f t="shared" si="10"/>
        <v>150000</v>
      </c>
      <c r="L49" s="16">
        <f t="shared" si="10"/>
        <v>150000</v>
      </c>
      <c r="M49" s="16">
        <f t="shared" si="10"/>
        <v>150000</v>
      </c>
      <c r="N49" s="16">
        <f t="shared" si="10"/>
        <v>150000</v>
      </c>
      <c r="O49" s="16">
        <f t="shared" si="10"/>
        <v>150000</v>
      </c>
      <c r="P49" s="16">
        <f t="shared" si="10"/>
        <v>150000</v>
      </c>
      <c r="Q49" s="16">
        <f t="shared" si="10"/>
        <v>150000</v>
      </c>
      <c r="R49" s="16">
        <f t="shared" si="10"/>
        <v>150000</v>
      </c>
      <c r="S49" s="16">
        <f t="shared" si="10"/>
        <v>150000</v>
      </c>
      <c r="T49" s="16">
        <f t="shared" si="10"/>
        <v>150000</v>
      </c>
      <c r="U49" s="16">
        <f t="shared" si="10"/>
        <v>150000</v>
      </c>
      <c r="V49" s="16">
        <f t="shared" si="10"/>
        <v>150000</v>
      </c>
      <c r="W49" s="16">
        <f t="shared" si="10"/>
        <v>150000</v>
      </c>
      <c r="X49" s="16">
        <f t="shared" si="10"/>
        <v>150000</v>
      </c>
      <c r="Y49" s="16">
        <f t="shared" si="10"/>
        <v>150000</v>
      </c>
      <c r="Z49" s="16">
        <f t="shared" si="10"/>
        <v>150000</v>
      </c>
      <c r="AA49" s="16">
        <f t="shared" si="10"/>
        <v>150000</v>
      </c>
      <c r="AB49" s="16">
        <f t="shared" si="10"/>
        <v>150000</v>
      </c>
      <c r="AC49" s="16">
        <f t="shared" si="10"/>
        <v>150000</v>
      </c>
      <c r="AD49" s="16">
        <f t="shared" si="10"/>
        <v>150000</v>
      </c>
      <c r="AE49" s="16">
        <f t="shared" si="10"/>
        <v>150000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-1855662.432702594</v>
      </c>
      <c r="C50" s="15">
        <f t="shared" si="11"/>
        <v>133645.89564574673</v>
      </c>
      <c r="D50" s="15">
        <f t="shared" si="11"/>
        <v>123746.19967198762</v>
      </c>
      <c r="E50" s="15">
        <f t="shared" si="11"/>
        <v>114579.81451109971</v>
      </c>
      <c r="F50" s="15">
        <f t="shared" si="11"/>
        <v>106092.42084361083</v>
      </c>
      <c r="G50" s="15">
        <f t="shared" si="11"/>
        <v>98233.72300334333</v>
      </c>
      <c r="H50" s="15">
        <f t="shared" si="11"/>
        <v>90957.15092902159</v>
      </c>
      <c r="I50" s="15">
        <f t="shared" si="11"/>
        <v>84219.58419353847</v>
      </c>
      <c r="J50" s="15">
        <f t="shared" si="11"/>
        <v>77981.09647549863</v>
      </c>
      <c r="K50" s="15">
        <f t="shared" si="11"/>
        <v>72204.71895879501</v>
      </c>
      <c r="L50" s="15">
        <f t="shared" si="11"/>
        <v>66856.22125814352</v>
      </c>
      <c r="M50" s="15">
        <f t="shared" si="11"/>
        <v>61903.90857235508</v>
      </c>
      <c r="N50" s="15">
        <f t="shared" si="11"/>
        <v>57318.43386329178</v>
      </c>
      <c r="O50" s="15">
        <f t="shared" si="11"/>
        <v>53072.623947492364</v>
      </c>
      <c r="P50" s="15">
        <f t="shared" si="11"/>
        <v>49141.31846990035</v>
      </c>
      <c r="Q50" s="15">
        <f t="shared" si="11"/>
        <v>45501.220805463265</v>
      </c>
      <c r="R50" s="15">
        <f t="shared" si="11"/>
        <v>42130.760005058575</v>
      </c>
      <c r="S50" s="15">
        <f t="shared" si="11"/>
        <v>39009.96296764682</v>
      </c>
      <c r="T50" s="15">
        <f t="shared" si="11"/>
        <v>36120.33608115447</v>
      </c>
      <c r="U50" s="15">
        <f t="shared" si="11"/>
        <v>33444.75563069858</v>
      </c>
      <c r="V50" s="15">
        <f t="shared" si="11"/>
        <v>30967.366324720904</v>
      </c>
      <c r="W50" s="15">
        <f t="shared" si="11"/>
        <v>28673.487337704544</v>
      </c>
      <c r="X50" s="15">
        <f t="shared" si="11"/>
        <v>26549.525312689395</v>
      </c>
      <c r="Y50" s="15">
        <f t="shared" si="11"/>
        <v>24582.893808045745</v>
      </c>
      <c r="Z50" s="15">
        <f t="shared" si="11"/>
        <v>22761.938711153445</v>
      </c>
      <c r="AA50" s="15">
        <f t="shared" si="11"/>
        <v>21075.869176993932</v>
      </c>
      <c r="AB50" s="15">
        <f t="shared" si="11"/>
        <v>19514.693682401783</v>
      </c>
      <c r="AC50" s="15">
        <f t="shared" si="11"/>
        <v>18069.16081703869</v>
      </c>
      <c r="AD50" s="15">
        <f t="shared" si="11"/>
        <v>16730.704460221015</v>
      </c>
      <c r="AE50" s="15">
        <f t="shared" si="11"/>
        <v>15491.393018723153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-1855662.432702594</v>
      </c>
      <c r="C51" s="15">
        <f>SUM($B50:C50)</f>
        <v>-1722016.5370568472</v>
      </c>
      <c r="D51" s="15">
        <f>SUM($B50:D50)</f>
        <v>-1598270.3373848596</v>
      </c>
      <c r="E51" s="15">
        <f>SUM($B50:E50)</f>
        <v>-1483690.5228737597</v>
      </c>
      <c r="F51" s="15">
        <f>SUM($B50:F50)</f>
        <v>-1377598.102030149</v>
      </c>
      <c r="G51" s="15">
        <f>SUM($B50:G50)</f>
        <v>-1279364.3790268055</v>
      </c>
      <c r="H51" s="15">
        <f>SUM($B50:H50)</f>
        <v>-1188407.2280977839</v>
      </c>
      <c r="I51" s="15">
        <f>SUM($B50:I50)</f>
        <v>-1104187.6439042455</v>
      </c>
      <c r="J51" s="15">
        <f>SUM($B50:J50)</f>
        <v>-1026206.5474287468</v>
      </c>
      <c r="K51" s="15">
        <f>SUM($B50:K50)</f>
        <v>-954001.8284699519</v>
      </c>
      <c r="L51" s="15">
        <f>SUM($B50:L50)</f>
        <v>-887145.6072118083</v>
      </c>
      <c r="M51" s="15">
        <f>SUM($B50:M50)</f>
        <v>-825241.6986394533</v>
      </c>
      <c r="N51" s="15">
        <f>SUM($B50:N50)</f>
        <v>-767923.2647761615</v>
      </c>
      <c r="O51" s="15">
        <f>SUM($B50:O50)</f>
        <v>-714850.6408286692</v>
      </c>
      <c r="P51" s="15">
        <f>SUM($B50:P50)</f>
        <v>-665709.3223587689</v>
      </c>
      <c r="Q51" s="15">
        <f>SUM($B50:Q50)</f>
        <v>-620208.1015533056</v>
      </c>
      <c r="R51" s="15">
        <f>SUM($B50:R50)</f>
        <v>-578077.341548247</v>
      </c>
      <c r="S51" s="15">
        <f>SUM($B50:S50)</f>
        <v>-539067.3785806003</v>
      </c>
      <c r="T51" s="15">
        <f>SUM($B50:T50)</f>
        <v>-502947.0424994458</v>
      </c>
      <c r="U51" s="15">
        <f>SUM($B50:U50)</f>
        <v>-469502.2868687472</v>
      </c>
      <c r="V51" s="15">
        <f>SUM($B50:V50)</f>
        <v>-438534.9205440263</v>
      </c>
      <c r="W51" s="15">
        <f>SUM($B50:W50)</f>
        <v>-409861.4332063218</v>
      </c>
      <c r="X51" s="15">
        <f>SUM($B50:X50)</f>
        <v>-383311.9078936324</v>
      </c>
      <c r="Y51" s="15">
        <f>SUM($B50:Y50)</f>
        <v>-358729.01408558665</v>
      </c>
      <c r="Z51" s="15">
        <f>SUM($B50:Z50)</f>
        <v>-335967.0753744332</v>
      </c>
      <c r="AA51" s="15">
        <f>SUM($B50:AA50)</f>
        <v>-314891.2061974392</v>
      </c>
      <c r="AB51" s="15">
        <f>SUM($B50:AB50)</f>
        <v>-295376.51251503744</v>
      </c>
      <c r="AC51" s="15">
        <f>SUM($B50:AC50)</f>
        <v>-277307.35169799876</v>
      </c>
      <c r="AD51" s="15">
        <f>SUM($B50:AD50)</f>
        <v>-260576.64723777774</v>
      </c>
      <c r="AE51" s="15">
        <f>SUM($B50:AE50)</f>
        <v>-245085.2542190546</v>
      </c>
      <c r="AF51" s="15">
        <f>SUM($B50:AF50)</f>
        <v>-245085.2542190546</v>
      </c>
      <c r="AG51" s="15">
        <f>SUM($B50:AG50)</f>
        <v>-245085.2542190546</v>
      </c>
      <c r="AH51" s="15">
        <f>SUM($B50:AH50)</f>
        <v>-245085.2542190546</v>
      </c>
      <c r="AI51" s="15">
        <f>SUM($B50:AI50)</f>
        <v>-245085.2542190546</v>
      </c>
      <c r="AJ51" s="15">
        <f>SUM($B50:AJ50)</f>
        <v>-245085.2542190546</v>
      </c>
      <c r="AK51" s="15">
        <f>SUM($B50:AK50)</f>
        <v>-245085.2542190546</v>
      </c>
      <c r="AL51" s="15">
        <f>SUM($B50:AL50)</f>
        <v>-245085.2542190546</v>
      </c>
      <c r="AM51" s="15">
        <f>SUM($B50:AM50)</f>
        <v>-245085.2542190546</v>
      </c>
      <c r="AN51" s="15">
        <f>SUM($B50:AN50)</f>
        <v>-245085.2542190546</v>
      </c>
      <c r="AO51" s="15">
        <f>SUM($B50:AO50)</f>
        <v>-245085.2542190546</v>
      </c>
      <c r="AP51" s="15">
        <f>SUM($B50:AP50)</f>
        <v>-245085.2542190546</v>
      </c>
      <c r="AQ51" s="15">
        <f>SUM($B50:AQ50)</f>
        <v>-245085.2542190546</v>
      </c>
      <c r="AR51" s="15">
        <f>SUM($B50:AR50)</f>
        <v>-245085.2542190546</v>
      </c>
      <c r="AS51" s="15">
        <f>SUM($B50:AS50)</f>
        <v>-245085.2542190546</v>
      </c>
      <c r="AT51" s="15">
        <f>SUM($B50:AT50)</f>
        <v>-245085.2542190546</v>
      </c>
      <c r="AU51" s="15">
        <f>SUM($B50:AU50)</f>
        <v>-245085.2542190546</v>
      </c>
      <c r="AV51" s="15">
        <f>SUM($B50:AV50)</f>
        <v>-245085.2542190546</v>
      </c>
      <c r="AW51" s="15">
        <f>SUM($B50:AW50)</f>
        <v>-245085.2542190546</v>
      </c>
      <c r="AX51" s="15">
        <f>SUM($B50:AX50)</f>
        <v>-245085.2542190546</v>
      </c>
      <c r="AY51" s="15">
        <f>SUM($B50:AY50)</f>
        <v>-245085.2542190546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0.6254627916220945</v>
      </c>
      <c r="C56" s="32">
        <f aca="true" t="shared" si="14" ref="C56:AY56">C$29/1000000</f>
        <v>0.5791322144649024</v>
      </c>
      <c r="D56" s="32">
        <f t="shared" si="14"/>
        <v>0.5362335319119464</v>
      </c>
      <c r="E56" s="32">
        <f t="shared" si="14"/>
        <v>0.4965125295480986</v>
      </c>
      <c r="F56" s="32">
        <f t="shared" si="14"/>
        <v>0.45973382365564686</v>
      </c>
      <c r="G56" s="32">
        <f t="shared" si="14"/>
        <v>0.4256794663478211</v>
      </c>
      <c r="H56" s="32">
        <f t="shared" si="14"/>
        <v>0.39414765402576024</v>
      </c>
      <c r="I56" s="32">
        <f t="shared" si="14"/>
        <v>0.3649515315053335</v>
      </c>
      <c r="J56" s="32">
        <f t="shared" si="14"/>
        <v>0.3379180847271607</v>
      </c>
      <c r="K56" s="32">
        <f t="shared" si="14"/>
        <v>0.31288711548811177</v>
      </c>
      <c r="L56" s="32">
        <f t="shared" si="14"/>
        <v>0.2897102921186219</v>
      </c>
      <c r="M56" s="32">
        <f t="shared" si="14"/>
        <v>0.2682502704802055</v>
      </c>
      <c r="N56" s="32">
        <f t="shared" si="14"/>
        <v>0.24837988007426434</v>
      </c>
      <c r="O56" s="32">
        <f t="shared" si="14"/>
        <v>0.2299813704391336</v>
      </c>
      <c r="P56" s="32">
        <f t="shared" si="14"/>
        <v>0.21294571336956813</v>
      </c>
      <c r="Q56" s="32">
        <f t="shared" si="14"/>
        <v>0.1971719568236742</v>
      </c>
      <c r="R56" s="32">
        <f t="shared" si="14"/>
        <v>0.1825666266885872</v>
      </c>
      <c r="S56" s="32">
        <f t="shared" si="14"/>
        <v>0.16904317285980294</v>
      </c>
      <c r="T56" s="32">
        <f t="shared" si="14"/>
        <v>0.1565214563516694</v>
      </c>
      <c r="U56" s="32">
        <f t="shared" si="14"/>
        <v>0.14492727439969388</v>
      </c>
      <c r="V56" s="32">
        <f t="shared" si="14"/>
        <v>0.13419192074045727</v>
      </c>
      <c r="W56" s="32">
        <f t="shared" si="14"/>
        <v>0.12425177846338636</v>
      </c>
      <c r="X56" s="32">
        <f t="shared" si="14"/>
        <v>0.11504794302165404</v>
      </c>
      <c r="Y56" s="32">
        <f t="shared" si="14"/>
        <v>0.10652587316819818</v>
      </c>
      <c r="Z56" s="32">
        <f t="shared" si="14"/>
        <v>0.09863506774833163</v>
      </c>
      <c r="AA56" s="32">
        <f t="shared" si="14"/>
        <v>0.09132876643364038</v>
      </c>
      <c r="AB56" s="32">
        <f t="shared" si="14"/>
        <v>0.08456367262374108</v>
      </c>
      <c r="AC56" s="32">
        <f t="shared" si="14"/>
        <v>0.07829969687383434</v>
      </c>
      <c r="AD56" s="32">
        <f t="shared" si="14"/>
        <v>0.07249971932762439</v>
      </c>
      <c r="AE56" s="32">
        <f t="shared" si="14"/>
        <v>0.06712936974780036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-2.481125224324688</v>
      </c>
      <c r="C57" s="32">
        <f aca="true" t="shared" si="15" ref="C57:AY57">C$46/1000000</f>
        <v>-0.4454863188191557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-1.855662432702594</v>
      </c>
      <c r="C58" s="32">
        <f aca="true" t="shared" si="16" ref="C58:AY58">C$51/1000000</f>
        <v>-1.7220165370568472</v>
      </c>
      <c r="D58" s="32">
        <f t="shared" si="16"/>
        <v>-1.5982703373848595</v>
      </c>
      <c r="E58" s="32">
        <f t="shared" si="16"/>
        <v>-1.4836905228737598</v>
      </c>
      <c r="F58" s="32">
        <f t="shared" si="16"/>
        <v>-1.3775981020301489</v>
      </c>
      <c r="G58" s="32">
        <f t="shared" si="16"/>
        <v>-1.2793643790268054</v>
      </c>
      <c r="H58" s="32">
        <f t="shared" si="16"/>
        <v>-1.1884072280977838</v>
      </c>
      <c r="I58" s="32">
        <f t="shared" si="16"/>
        <v>-1.1041876439042455</v>
      </c>
      <c r="J58" s="32">
        <f t="shared" si="16"/>
        <v>-1.0262065474287467</v>
      </c>
      <c r="K58" s="32">
        <f t="shared" si="16"/>
        <v>-0.9540018284699519</v>
      </c>
      <c r="L58" s="32">
        <f t="shared" si="16"/>
        <v>-0.8871456072118084</v>
      </c>
      <c r="M58" s="32">
        <f t="shared" si="16"/>
        <v>-0.8252416986394533</v>
      </c>
      <c r="N58" s="32">
        <f t="shared" si="16"/>
        <v>-0.7679232647761616</v>
      </c>
      <c r="O58" s="32">
        <f t="shared" si="16"/>
        <v>-0.7148506408286692</v>
      </c>
      <c r="P58" s="32">
        <f t="shared" si="16"/>
        <v>-0.6657093223587689</v>
      </c>
      <c r="Q58" s="32">
        <f t="shared" si="16"/>
        <v>-0.6202081015533056</v>
      </c>
      <c r="R58" s="32">
        <f t="shared" si="16"/>
        <v>-0.5780773415482471</v>
      </c>
      <c r="S58" s="32">
        <f t="shared" si="16"/>
        <v>-0.5390673785806003</v>
      </c>
      <c r="T58" s="32">
        <f t="shared" si="16"/>
        <v>-0.5029470424994458</v>
      </c>
      <c r="U58" s="32">
        <f t="shared" si="16"/>
        <v>-0.46950228686874723</v>
      </c>
      <c r="V58" s="32">
        <f t="shared" si="16"/>
        <v>-0.4385349205440263</v>
      </c>
      <c r="W58" s="32">
        <f t="shared" si="16"/>
        <v>-0.4098614332063218</v>
      </c>
      <c r="X58" s="32">
        <f t="shared" si="16"/>
        <v>-0.3833119078936324</v>
      </c>
      <c r="Y58" s="32">
        <f t="shared" si="16"/>
        <v>-0.35872901408558666</v>
      </c>
      <c r="Z58" s="32">
        <f t="shared" si="16"/>
        <v>-0.3359670753744332</v>
      </c>
      <c r="AA58" s="32">
        <f t="shared" si="16"/>
        <v>-0.3148912061974392</v>
      </c>
      <c r="AB58" s="32">
        <f t="shared" si="16"/>
        <v>-0.29537651251503744</v>
      </c>
      <c r="AC58" s="32">
        <f t="shared" si="16"/>
        <v>-0.27730735169799875</v>
      </c>
      <c r="AD58" s="32">
        <f t="shared" si="16"/>
        <v>-0.26057664723777774</v>
      </c>
      <c r="AE58" s="32">
        <f t="shared" si="16"/>
        <v>-0.24508525421905458</v>
      </c>
      <c r="AF58" s="32">
        <f t="shared" si="16"/>
        <v>-0.24508525421905458</v>
      </c>
      <c r="AG58" s="32">
        <f t="shared" si="16"/>
        <v>-0.24508525421905458</v>
      </c>
      <c r="AH58" s="32">
        <f t="shared" si="16"/>
        <v>-0.24508525421905458</v>
      </c>
      <c r="AI58" s="32">
        <f t="shared" si="16"/>
        <v>-0.24508525421905458</v>
      </c>
      <c r="AJ58" s="32">
        <f t="shared" si="16"/>
        <v>-0.24508525421905458</v>
      </c>
      <c r="AK58" s="32">
        <f t="shared" si="16"/>
        <v>-0.24508525421905458</v>
      </c>
      <c r="AL58" s="32">
        <f t="shared" si="16"/>
        <v>-0.24508525421905458</v>
      </c>
      <c r="AM58" s="32">
        <f t="shared" si="16"/>
        <v>-0.24508525421905458</v>
      </c>
      <c r="AN58" s="32">
        <f t="shared" si="16"/>
        <v>-0.24508525421905458</v>
      </c>
      <c r="AO58" s="32">
        <f t="shared" si="16"/>
        <v>-0.24508525421905458</v>
      </c>
      <c r="AP58" s="32">
        <f t="shared" si="16"/>
        <v>-0.24508525421905458</v>
      </c>
      <c r="AQ58" s="32">
        <f t="shared" si="16"/>
        <v>-0.24508525421905458</v>
      </c>
      <c r="AR58" s="32">
        <f t="shared" si="16"/>
        <v>-0.24508525421905458</v>
      </c>
      <c r="AS58" s="32">
        <f t="shared" si="16"/>
        <v>-0.24508525421905458</v>
      </c>
      <c r="AT58" s="32">
        <f t="shared" si="16"/>
        <v>-0.24508525421905458</v>
      </c>
      <c r="AU58" s="32">
        <f t="shared" si="16"/>
        <v>-0.24508525421905458</v>
      </c>
      <c r="AV58" s="32">
        <f t="shared" si="16"/>
        <v>-0.24508525421905458</v>
      </c>
      <c r="AW58" s="32">
        <f t="shared" si="16"/>
        <v>-0.24508525421905458</v>
      </c>
      <c r="AX58" s="32">
        <f t="shared" si="16"/>
        <v>-0.24508525421905458</v>
      </c>
      <c r="AY58" s="32">
        <f t="shared" si="16"/>
        <v>-0.24508525421905458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G15" sqref="G15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59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30000000</v>
      </c>
      <c r="C10" s="7"/>
    </row>
    <row r="11" spans="1:3" ht="15">
      <c r="A11" s="12" t="s">
        <v>15</v>
      </c>
      <c r="B11" s="26">
        <f>-$B$42</f>
        <v>45000000</v>
      </c>
      <c r="C11" s="7"/>
    </row>
    <row r="12" spans="1:2" ht="15">
      <c r="A12" s="12" t="s">
        <v>13</v>
      </c>
      <c r="B12" s="26">
        <f>$B$30</f>
        <v>39841422.71894196</v>
      </c>
    </row>
    <row r="13" spans="1:2" ht="15">
      <c r="A13" s="12" t="s">
        <v>14</v>
      </c>
      <c r="B13" s="26">
        <f>-$B$47</f>
        <v>35479345.448899455</v>
      </c>
    </row>
    <row r="14" spans="1:2" ht="15">
      <c r="A14" s="12" t="s">
        <v>32</v>
      </c>
      <c r="B14" s="34">
        <f>$B$12/$B$13</f>
        <v>1.1229469488473274</v>
      </c>
    </row>
    <row r="15" spans="1:2" ht="15.75" thickBot="1">
      <c r="A15" s="12" t="s">
        <v>12</v>
      </c>
      <c r="B15" s="28">
        <f>SUM(B50:AY50)</f>
        <v>4362077.270042504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800000</v>
      </c>
      <c r="E22" s="21">
        <v>800000</v>
      </c>
      <c r="F22" s="21">
        <v>800000</v>
      </c>
      <c r="G22" s="21">
        <v>800000</v>
      </c>
      <c r="H22" s="21">
        <v>800000</v>
      </c>
      <c r="I22" s="21">
        <v>800000</v>
      </c>
      <c r="J22" s="21">
        <v>800000</v>
      </c>
      <c r="K22" s="21">
        <v>800000</v>
      </c>
      <c r="L22" s="21">
        <v>800000</v>
      </c>
      <c r="M22" s="21">
        <v>800000</v>
      </c>
      <c r="N22" s="21">
        <v>800000</v>
      </c>
      <c r="O22" s="21">
        <v>800000</v>
      </c>
      <c r="P22" s="21">
        <v>800000</v>
      </c>
      <c r="Q22" s="21">
        <v>800000</v>
      </c>
      <c r="R22" s="21">
        <v>800000</v>
      </c>
      <c r="S22" s="21">
        <v>800000</v>
      </c>
      <c r="T22" s="21">
        <v>800000</v>
      </c>
      <c r="U22" s="21">
        <v>800000</v>
      </c>
      <c r="V22" s="21">
        <v>800000</v>
      </c>
      <c r="W22" s="21">
        <v>800000</v>
      </c>
      <c r="X22" s="21">
        <v>800000</v>
      </c>
      <c r="Y22" s="21">
        <v>800000</v>
      </c>
      <c r="Z22" s="21">
        <v>800000</v>
      </c>
      <c r="AA22" s="21">
        <v>800000</v>
      </c>
      <c r="AB22" s="21">
        <v>800000</v>
      </c>
      <c r="AC22" s="21">
        <v>800000</v>
      </c>
      <c r="AD22" s="21">
        <v>800000</v>
      </c>
      <c r="AE22" s="21">
        <v>800000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3500000</v>
      </c>
      <c r="E27" s="23">
        <f t="shared" si="3"/>
        <v>3500000</v>
      </c>
      <c r="F27" s="23">
        <f t="shared" si="3"/>
        <v>3500000</v>
      </c>
      <c r="G27" s="23">
        <f t="shared" si="3"/>
        <v>3500000</v>
      </c>
      <c r="H27" s="23">
        <f t="shared" si="3"/>
        <v>3500000</v>
      </c>
      <c r="I27" s="23">
        <f t="shared" si="3"/>
        <v>3500000</v>
      </c>
      <c r="J27" s="23">
        <f t="shared" si="3"/>
        <v>3500000</v>
      </c>
      <c r="K27" s="23">
        <f t="shared" si="3"/>
        <v>3500000</v>
      </c>
      <c r="L27" s="23">
        <f t="shared" si="3"/>
        <v>3500000</v>
      </c>
      <c r="M27" s="23">
        <f t="shared" si="3"/>
        <v>3500000</v>
      </c>
      <c r="N27" s="23">
        <f t="shared" si="3"/>
        <v>3500000</v>
      </c>
      <c r="O27" s="23">
        <f t="shared" si="3"/>
        <v>3500000</v>
      </c>
      <c r="P27" s="23">
        <f t="shared" si="3"/>
        <v>3500000</v>
      </c>
      <c r="Q27" s="23">
        <f t="shared" si="3"/>
        <v>3500000</v>
      </c>
      <c r="R27" s="23">
        <f t="shared" si="3"/>
        <v>3500000</v>
      </c>
      <c r="S27" s="23">
        <f t="shared" si="3"/>
        <v>3500000</v>
      </c>
      <c r="T27" s="23">
        <f t="shared" si="3"/>
        <v>3500000</v>
      </c>
      <c r="U27" s="23">
        <f t="shared" si="3"/>
        <v>3500000</v>
      </c>
      <c r="V27" s="23">
        <f t="shared" si="3"/>
        <v>3500000</v>
      </c>
      <c r="W27" s="23">
        <f t="shared" si="3"/>
        <v>3500000</v>
      </c>
      <c r="X27" s="23">
        <f t="shared" si="3"/>
        <v>3500000</v>
      </c>
      <c r="Y27" s="23">
        <f t="shared" si="3"/>
        <v>3500000</v>
      </c>
      <c r="Z27" s="23">
        <f t="shared" si="3"/>
        <v>3500000</v>
      </c>
      <c r="AA27" s="23">
        <f t="shared" si="3"/>
        <v>3500000</v>
      </c>
      <c r="AB27" s="23">
        <f t="shared" si="3"/>
        <v>3500000</v>
      </c>
      <c r="AC27" s="23">
        <f t="shared" si="3"/>
        <v>3500000</v>
      </c>
      <c r="AD27" s="23">
        <f t="shared" si="3"/>
        <v>3500000</v>
      </c>
      <c r="AE27" s="23">
        <f t="shared" si="3"/>
        <v>3500000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2887411.325679712</v>
      </c>
      <c r="E29" s="14">
        <f t="shared" si="4"/>
        <v>2673529.005258993</v>
      </c>
      <c r="F29" s="14">
        <f t="shared" si="4"/>
        <v>2475489.819684252</v>
      </c>
      <c r="G29" s="14">
        <f t="shared" si="4"/>
        <v>2292120.2034113444</v>
      </c>
      <c r="H29" s="14">
        <f t="shared" si="4"/>
        <v>2122333.521677171</v>
      </c>
      <c r="I29" s="14">
        <f t="shared" si="4"/>
        <v>1965123.6311825651</v>
      </c>
      <c r="J29" s="14">
        <f t="shared" si="4"/>
        <v>1819558.9177616343</v>
      </c>
      <c r="K29" s="14">
        <f t="shared" si="4"/>
        <v>1684776.7757052172</v>
      </c>
      <c r="L29" s="14">
        <f t="shared" si="4"/>
        <v>1559978.496023349</v>
      </c>
      <c r="M29" s="14">
        <f t="shared" si="4"/>
        <v>1444424.5333549527</v>
      </c>
      <c r="N29" s="14">
        <f t="shared" si="4"/>
        <v>1337430.123476808</v>
      </c>
      <c r="O29" s="14">
        <f t="shared" si="4"/>
        <v>1238361.2254414887</v>
      </c>
      <c r="P29" s="14">
        <f t="shared" si="4"/>
        <v>1146630.7642976746</v>
      </c>
      <c r="Q29" s="14">
        <f t="shared" si="4"/>
        <v>1061695.1521274766</v>
      </c>
      <c r="R29" s="14">
        <f t="shared" si="4"/>
        <v>983051.0667847003</v>
      </c>
      <c r="S29" s="14">
        <f t="shared" si="4"/>
        <v>910232.4692450927</v>
      </c>
      <c r="T29" s="14">
        <f t="shared" si="4"/>
        <v>842807.8418936044</v>
      </c>
      <c r="U29" s="14">
        <f t="shared" si="4"/>
        <v>780377.6313829671</v>
      </c>
      <c r="V29" s="14">
        <f t="shared" si="4"/>
        <v>722571.8809101545</v>
      </c>
      <c r="W29" s="14">
        <f t="shared" si="4"/>
        <v>669048.0378797727</v>
      </c>
      <c r="X29" s="14">
        <f t="shared" si="4"/>
        <v>619488.9239627526</v>
      </c>
      <c r="Y29" s="14">
        <f t="shared" si="4"/>
        <v>573600.8555210672</v>
      </c>
      <c r="Z29" s="14">
        <f t="shared" si="4"/>
        <v>531111.9032602472</v>
      </c>
      <c r="AA29" s="14">
        <f t="shared" si="4"/>
        <v>491770.2807965251</v>
      </c>
      <c r="AB29" s="14">
        <f t="shared" si="4"/>
        <v>455342.85258937505</v>
      </c>
      <c r="AC29" s="14">
        <f t="shared" si="4"/>
        <v>421613.7523975696</v>
      </c>
      <c r="AD29" s="14">
        <f t="shared" si="4"/>
        <v>390383.10407182365</v>
      </c>
      <c r="AE29" s="14">
        <f t="shared" si="4"/>
        <v>361465.8371035404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39841422.71894196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-30000000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-45000000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-35479345.448899455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3000000</v>
      </c>
      <c r="E49" s="16">
        <f t="shared" si="10"/>
        <v>3000000</v>
      </c>
      <c r="F49" s="16">
        <f t="shared" si="10"/>
        <v>3000000</v>
      </c>
      <c r="G49" s="16">
        <f t="shared" si="10"/>
        <v>3000000</v>
      </c>
      <c r="H49" s="16">
        <f t="shared" si="10"/>
        <v>3000000</v>
      </c>
      <c r="I49" s="16">
        <f t="shared" si="10"/>
        <v>3000000</v>
      </c>
      <c r="J49" s="16">
        <f t="shared" si="10"/>
        <v>3000000</v>
      </c>
      <c r="K49" s="16">
        <f t="shared" si="10"/>
        <v>3000000</v>
      </c>
      <c r="L49" s="16">
        <f t="shared" si="10"/>
        <v>3000000</v>
      </c>
      <c r="M49" s="16">
        <f t="shared" si="10"/>
        <v>3000000</v>
      </c>
      <c r="N49" s="16">
        <f t="shared" si="10"/>
        <v>3000000</v>
      </c>
      <c r="O49" s="16">
        <f t="shared" si="10"/>
        <v>3000000</v>
      </c>
      <c r="P49" s="16">
        <f t="shared" si="10"/>
        <v>3000000</v>
      </c>
      <c r="Q49" s="16">
        <f t="shared" si="10"/>
        <v>3000000</v>
      </c>
      <c r="R49" s="16">
        <f t="shared" si="10"/>
        <v>3000000</v>
      </c>
      <c r="S49" s="16">
        <f t="shared" si="10"/>
        <v>3000000</v>
      </c>
      <c r="T49" s="16">
        <f t="shared" si="10"/>
        <v>3000000</v>
      </c>
      <c r="U49" s="16">
        <f t="shared" si="10"/>
        <v>3000000</v>
      </c>
      <c r="V49" s="16">
        <f t="shared" si="10"/>
        <v>3000000</v>
      </c>
      <c r="W49" s="16">
        <f t="shared" si="10"/>
        <v>3000000</v>
      </c>
      <c r="X49" s="16">
        <f t="shared" si="10"/>
        <v>3000000</v>
      </c>
      <c r="Y49" s="16">
        <f t="shared" si="10"/>
        <v>3000000</v>
      </c>
      <c r="Z49" s="16">
        <f t="shared" si="10"/>
        <v>3000000</v>
      </c>
      <c r="AA49" s="16">
        <f t="shared" si="10"/>
        <v>3000000</v>
      </c>
      <c r="AB49" s="16">
        <f t="shared" si="10"/>
        <v>3000000</v>
      </c>
      <c r="AC49" s="16">
        <f t="shared" si="10"/>
        <v>3000000</v>
      </c>
      <c r="AD49" s="16">
        <f t="shared" si="10"/>
        <v>3000000</v>
      </c>
      <c r="AE49" s="16">
        <f t="shared" si="10"/>
        <v>3000000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2474923.993439753</v>
      </c>
      <c r="E50" s="15">
        <f t="shared" si="11"/>
        <v>2291596.290221994</v>
      </c>
      <c r="F50" s="15">
        <f t="shared" si="11"/>
        <v>2121848.416872216</v>
      </c>
      <c r="G50" s="15">
        <f t="shared" si="11"/>
        <v>1964674.4600668666</v>
      </c>
      <c r="H50" s="15">
        <f t="shared" si="11"/>
        <v>1819143.0185804323</v>
      </c>
      <c r="I50" s="15">
        <f t="shared" si="11"/>
        <v>1684391.68387077</v>
      </c>
      <c r="J50" s="15">
        <f t="shared" si="11"/>
        <v>1559621.9295099722</v>
      </c>
      <c r="K50" s="15">
        <f t="shared" si="11"/>
        <v>1444094.3791759005</v>
      </c>
      <c r="L50" s="15">
        <f t="shared" si="11"/>
        <v>1337124.4251628707</v>
      </c>
      <c r="M50" s="15">
        <f t="shared" si="11"/>
        <v>1238078.1714471022</v>
      </c>
      <c r="N50" s="15">
        <f t="shared" si="11"/>
        <v>1146368.6772658355</v>
      </c>
      <c r="O50" s="15">
        <f t="shared" si="11"/>
        <v>1061452.4789498474</v>
      </c>
      <c r="P50" s="15">
        <f t="shared" si="11"/>
        <v>982826.3693980068</v>
      </c>
      <c r="Q50" s="15">
        <f t="shared" si="11"/>
        <v>910024.4161092658</v>
      </c>
      <c r="R50" s="15">
        <f t="shared" si="11"/>
        <v>842615.2001011716</v>
      </c>
      <c r="S50" s="15">
        <f t="shared" si="11"/>
        <v>780199.2593529366</v>
      </c>
      <c r="T50" s="15">
        <f t="shared" si="11"/>
        <v>722406.7216230894</v>
      </c>
      <c r="U50" s="15">
        <f t="shared" si="11"/>
        <v>668895.1126139718</v>
      </c>
      <c r="V50" s="15">
        <f t="shared" si="11"/>
        <v>619347.3264944182</v>
      </c>
      <c r="W50" s="15">
        <f t="shared" si="11"/>
        <v>573469.7467540909</v>
      </c>
      <c r="X50" s="15">
        <f t="shared" si="11"/>
        <v>530990.5062537879</v>
      </c>
      <c r="Y50" s="15">
        <f t="shared" si="11"/>
        <v>491657.8761609147</v>
      </c>
      <c r="Z50" s="15">
        <f t="shared" si="11"/>
        <v>455238.774223069</v>
      </c>
      <c r="AA50" s="15">
        <f t="shared" si="11"/>
        <v>421517.38353987865</v>
      </c>
      <c r="AB50" s="15">
        <f t="shared" si="11"/>
        <v>390293.87364803575</v>
      </c>
      <c r="AC50" s="15">
        <f t="shared" si="11"/>
        <v>361383.216340774</v>
      </c>
      <c r="AD50" s="15">
        <f t="shared" si="11"/>
        <v>334614.0892044203</v>
      </c>
      <c r="AE50" s="15">
        <f t="shared" si="11"/>
        <v>309827.8603744632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-22701624.393273596</v>
      </c>
      <c r="E51" s="15">
        <f>SUM($B50:E50)</f>
        <v>-20410028.103051603</v>
      </c>
      <c r="F51" s="15">
        <f>SUM($B50:F50)</f>
        <v>-18288179.68617939</v>
      </c>
      <c r="G51" s="15">
        <f>SUM($B50:G50)</f>
        <v>-16323505.226112522</v>
      </c>
      <c r="H51" s="15">
        <f>SUM($B50:H50)</f>
        <v>-14504362.20753209</v>
      </c>
      <c r="I51" s="15">
        <f>SUM($B50:I50)</f>
        <v>-12819970.52366132</v>
      </c>
      <c r="J51" s="15">
        <f>SUM($B50:J50)</f>
        <v>-11260348.594151348</v>
      </c>
      <c r="K51" s="15">
        <f>SUM($B50:K50)</f>
        <v>-9816254.214975446</v>
      </c>
      <c r="L51" s="15">
        <f>SUM($B50:L50)</f>
        <v>-8479129.789812576</v>
      </c>
      <c r="M51" s="15">
        <f>SUM($B50:M50)</f>
        <v>-7241051.618365474</v>
      </c>
      <c r="N51" s="15">
        <f>SUM($B50:N50)</f>
        <v>-6094682.941099638</v>
      </c>
      <c r="O51" s="15">
        <f>SUM($B50:O50)</f>
        <v>-5033230.4621497905</v>
      </c>
      <c r="P51" s="15">
        <f>SUM($B50:P50)</f>
        <v>-4050404.092751784</v>
      </c>
      <c r="Q51" s="15">
        <f>SUM($B50:Q50)</f>
        <v>-3140379.676642518</v>
      </c>
      <c r="R51" s="15">
        <f>SUM($B50:R50)</f>
        <v>-2297764.4765413464</v>
      </c>
      <c r="S51" s="15">
        <f>SUM($B50:S50)</f>
        <v>-1517565.2171884098</v>
      </c>
      <c r="T51" s="15">
        <f>SUM($B50:T50)</f>
        <v>-795158.4955653204</v>
      </c>
      <c r="U51" s="15">
        <f>SUM($B50:U50)</f>
        <v>-126263.38295134855</v>
      </c>
      <c r="V51" s="15">
        <f>SUM($B50:V50)</f>
        <v>493083.94354306965</v>
      </c>
      <c r="W51" s="15">
        <f>SUM($B50:W50)</f>
        <v>1066553.6902971605</v>
      </c>
      <c r="X51" s="15">
        <f>SUM($B50:X50)</f>
        <v>1597544.1965509485</v>
      </c>
      <c r="Y51" s="15">
        <f>SUM($B50:Y50)</f>
        <v>2089202.0727118633</v>
      </c>
      <c r="Z51" s="15">
        <f>SUM($B50:Z50)</f>
        <v>2544440.8469349323</v>
      </c>
      <c r="AA51" s="15">
        <f>SUM($B50:AA50)</f>
        <v>2965958.230474811</v>
      </c>
      <c r="AB51" s="15">
        <f>SUM($B50:AB50)</f>
        <v>3356252.104122847</v>
      </c>
      <c r="AC51" s="15">
        <f>SUM($B50:AC50)</f>
        <v>3717635.320463621</v>
      </c>
      <c r="AD51" s="15">
        <f>SUM($B50:AD50)</f>
        <v>4052249.4096680414</v>
      </c>
      <c r="AE51" s="15">
        <f>SUM($B50:AE50)</f>
        <v>4362077.270042504</v>
      </c>
      <c r="AF51" s="15">
        <f>SUM($B50:AF50)</f>
        <v>4362077.270042504</v>
      </c>
      <c r="AG51" s="15">
        <f>SUM($B50:AG50)</f>
        <v>4362077.270042504</v>
      </c>
      <c r="AH51" s="15">
        <f>SUM($B50:AH50)</f>
        <v>4362077.270042504</v>
      </c>
      <c r="AI51" s="15">
        <f>SUM($B50:AI50)</f>
        <v>4362077.270042504</v>
      </c>
      <c r="AJ51" s="15">
        <f>SUM($B50:AJ50)</f>
        <v>4362077.270042504</v>
      </c>
      <c r="AK51" s="15">
        <f>SUM($B50:AK50)</f>
        <v>4362077.270042504</v>
      </c>
      <c r="AL51" s="15">
        <f>SUM($B50:AL50)</f>
        <v>4362077.270042504</v>
      </c>
      <c r="AM51" s="15">
        <f>SUM($B50:AM50)</f>
        <v>4362077.270042504</v>
      </c>
      <c r="AN51" s="15">
        <f>SUM($B50:AN50)</f>
        <v>4362077.270042504</v>
      </c>
      <c r="AO51" s="15">
        <f>SUM($B50:AO50)</f>
        <v>4362077.270042504</v>
      </c>
      <c r="AP51" s="15">
        <f>SUM($B50:AP50)</f>
        <v>4362077.270042504</v>
      </c>
      <c r="AQ51" s="15">
        <f>SUM($B50:AQ50)</f>
        <v>4362077.270042504</v>
      </c>
      <c r="AR51" s="15">
        <f>SUM($B50:AR50)</f>
        <v>4362077.270042504</v>
      </c>
      <c r="AS51" s="15">
        <f>SUM($B50:AS50)</f>
        <v>4362077.270042504</v>
      </c>
      <c r="AT51" s="15">
        <f>SUM($B50:AT50)</f>
        <v>4362077.270042504</v>
      </c>
      <c r="AU51" s="15">
        <f>SUM($B50:AU50)</f>
        <v>4362077.270042504</v>
      </c>
      <c r="AV51" s="15">
        <f>SUM($B50:AV50)</f>
        <v>4362077.270042504</v>
      </c>
      <c r="AW51" s="15">
        <f>SUM($B50:AW50)</f>
        <v>4362077.270042504</v>
      </c>
      <c r="AX51" s="15">
        <f>SUM($B50:AX50)</f>
        <v>4362077.270042504</v>
      </c>
      <c r="AY51" s="15">
        <f>SUM($B50:AY50)</f>
        <v>4362077.270042504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2.887411325679712</v>
      </c>
      <c r="E56" s="32">
        <f t="shared" si="14"/>
        <v>2.6735290052589926</v>
      </c>
      <c r="F56" s="32">
        <f t="shared" si="14"/>
        <v>2.475489819684252</v>
      </c>
      <c r="G56" s="32">
        <f t="shared" si="14"/>
        <v>2.2921202034113444</v>
      </c>
      <c r="H56" s="32">
        <f t="shared" si="14"/>
        <v>2.122333521677171</v>
      </c>
      <c r="I56" s="32">
        <f t="shared" si="14"/>
        <v>1.965123631182565</v>
      </c>
      <c r="J56" s="32">
        <f t="shared" si="14"/>
        <v>1.8195589177616343</v>
      </c>
      <c r="K56" s="32">
        <f t="shared" si="14"/>
        <v>1.6847767757052172</v>
      </c>
      <c r="L56" s="32">
        <f t="shared" si="14"/>
        <v>1.559978496023349</v>
      </c>
      <c r="M56" s="32">
        <f t="shared" si="14"/>
        <v>1.4444245333549528</v>
      </c>
      <c r="N56" s="32">
        <f t="shared" si="14"/>
        <v>1.337430123476808</v>
      </c>
      <c r="O56" s="32">
        <f t="shared" si="14"/>
        <v>1.2383612254414886</v>
      </c>
      <c r="P56" s="32">
        <f t="shared" si="14"/>
        <v>1.1466307642976747</v>
      </c>
      <c r="Q56" s="32">
        <f t="shared" si="14"/>
        <v>1.0616951521274767</v>
      </c>
      <c r="R56" s="32">
        <f t="shared" si="14"/>
        <v>0.9830510667847002</v>
      </c>
      <c r="S56" s="32">
        <f t="shared" si="14"/>
        <v>0.9102324692450927</v>
      </c>
      <c r="T56" s="32">
        <f t="shared" si="14"/>
        <v>0.8428078418936044</v>
      </c>
      <c r="U56" s="32">
        <f t="shared" si="14"/>
        <v>0.7803776313829671</v>
      </c>
      <c r="V56" s="32">
        <f t="shared" si="14"/>
        <v>0.7225718809101546</v>
      </c>
      <c r="W56" s="32">
        <f t="shared" si="14"/>
        <v>0.6690480378797727</v>
      </c>
      <c r="X56" s="32">
        <f t="shared" si="14"/>
        <v>0.6194889239627526</v>
      </c>
      <c r="Y56" s="32">
        <f t="shared" si="14"/>
        <v>0.5736008555210672</v>
      </c>
      <c r="Z56" s="32">
        <f t="shared" si="14"/>
        <v>0.5311119032602472</v>
      </c>
      <c r="AA56" s="32">
        <f t="shared" si="14"/>
        <v>0.4917702807965251</v>
      </c>
      <c r="AB56" s="32">
        <f t="shared" si="14"/>
        <v>0.45534285258937507</v>
      </c>
      <c r="AC56" s="32">
        <f t="shared" si="14"/>
        <v>0.4216137523975696</v>
      </c>
      <c r="AD56" s="32">
        <f t="shared" si="14"/>
        <v>0.39038310407182364</v>
      </c>
      <c r="AE56" s="32">
        <f t="shared" si="14"/>
        <v>0.3614658371035404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-22.701624393273597</v>
      </c>
      <c r="E58" s="32">
        <f t="shared" si="16"/>
        <v>-20.4100281030516</v>
      </c>
      <c r="F58" s="32">
        <f t="shared" si="16"/>
        <v>-18.288179686179387</v>
      </c>
      <c r="G58" s="32">
        <f t="shared" si="16"/>
        <v>-16.323505226112523</v>
      </c>
      <c r="H58" s="32">
        <f t="shared" si="16"/>
        <v>-14.50436220753209</v>
      </c>
      <c r="I58" s="32">
        <f t="shared" si="16"/>
        <v>-12.819970523661318</v>
      </c>
      <c r="J58" s="32">
        <f t="shared" si="16"/>
        <v>-11.260348594151347</v>
      </c>
      <c r="K58" s="32">
        <f t="shared" si="16"/>
        <v>-9.816254214975446</v>
      </c>
      <c r="L58" s="32">
        <f t="shared" si="16"/>
        <v>-8.479129789812577</v>
      </c>
      <c r="M58" s="32">
        <f t="shared" si="16"/>
        <v>-7.241051618365474</v>
      </c>
      <c r="N58" s="32">
        <f t="shared" si="16"/>
        <v>-6.094682941099638</v>
      </c>
      <c r="O58" s="32">
        <f t="shared" si="16"/>
        <v>-5.03323046214979</v>
      </c>
      <c r="P58" s="32">
        <f t="shared" si="16"/>
        <v>-4.0504040927517835</v>
      </c>
      <c r="Q58" s="32">
        <f t="shared" si="16"/>
        <v>-3.140379676642518</v>
      </c>
      <c r="R58" s="32">
        <f t="shared" si="16"/>
        <v>-2.2977644765413463</v>
      </c>
      <c r="S58" s="32">
        <f t="shared" si="16"/>
        <v>-1.5175652171884098</v>
      </c>
      <c r="T58" s="32">
        <f t="shared" si="16"/>
        <v>-0.7951584955653204</v>
      </c>
      <c r="U58" s="32">
        <f t="shared" si="16"/>
        <v>-0.12626338295134856</v>
      </c>
      <c r="V58" s="32">
        <f t="shared" si="16"/>
        <v>0.49308394354306967</v>
      </c>
      <c r="W58" s="32">
        <f t="shared" si="16"/>
        <v>1.0665536902971606</v>
      </c>
      <c r="X58" s="32">
        <f t="shared" si="16"/>
        <v>1.5975441965509485</v>
      </c>
      <c r="Y58" s="32">
        <f t="shared" si="16"/>
        <v>2.0892020727118634</v>
      </c>
      <c r="Z58" s="32">
        <f t="shared" si="16"/>
        <v>2.544440846934932</v>
      </c>
      <c r="AA58" s="32">
        <f t="shared" si="16"/>
        <v>2.965958230474811</v>
      </c>
      <c r="AB58" s="32">
        <f t="shared" si="16"/>
        <v>3.356252104122847</v>
      </c>
      <c r="AC58" s="32">
        <f t="shared" si="16"/>
        <v>3.717635320463621</v>
      </c>
      <c r="AD58" s="32">
        <f t="shared" si="16"/>
        <v>4.0522494096680415</v>
      </c>
      <c r="AE58" s="32">
        <f t="shared" si="16"/>
        <v>4.362077270042504</v>
      </c>
      <c r="AF58" s="32">
        <f t="shared" si="16"/>
        <v>4.362077270042504</v>
      </c>
      <c r="AG58" s="32">
        <f t="shared" si="16"/>
        <v>4.362077270042504</v>
      </c>
      <c r="AH58" s="32">
        <f t="shared" si="16"/>
        <v>4.362077270042504</v>
      </c>
      <c r="AI58" s="32">
        <f t="shared" si="16"/>
        <v>4.362077270042504</v>
      </c>
      <c r="AJ58" s="32">
        <f t="shared" si="16"/>
        <v>4.362077270042504</v>
      </c>
      <c r="AK58" s="32">
        <f t="shared" si="16"/>
        <v>4.362077270042504</v>
      </c>
      <c r="AL58" s="32">
        <f t="shared" si="16"/>
        <v>4.362077270042504</v>
      </c>
      <c r="AM58" s="32">
        <f t="shared" si="16"/>
        <v>4.362077270042504</v>
      </c>
      <c r="AN58" s="32">
        <f t="shared" si="16"/>
        <v>4.362077270042504</v>
      </c>
      <c r="AO58" s="32">
        <f t="shared" si="16"/>
        <v>4.362077270042504</v>
      </c>
      <c r="AP58" s="32">
        <f t="shared" si="16"/>
        <v>4.362077270042504</v>
      </c>
      <c r="AQ58" s="32">
        <f t="shared" si="16"/>
        <v>4.362077270042504</v>
      </c>
      <c r="AR58" s="32">
        <f t="shared" si="16"/>
        <v>4.362077270042504</v>
      </c>
      <c r="AS58" s="32">
        <f t="shared" si="16"/>
        <v>4.362077270042504</v>
      </c>
      <c r="AT58" s="32">
        <f t="shared" si="16"/>
        <v>4.362077270042504</v>
      </c>
      <c r="AU58" s="32">
        <f t="shared" si="16"/>
        <v>4.362077270042504</v>
      </c>
      <c r="AV58" s="32">
        <f t="shared" si="16"/>
        <v>4.362077270042504</v>
      </c>
      <c r="AW58" s="32">
        <f t="shared" si="16"/>
        <v>4.362077270042504</v>
      </c>
      <c r="AX58" s="32">
        <f t="shared" si="16"/>
        <v>4.362077270042504</v>
      </c>
      <c r="AY58" s="32">
        <f t="shared" si="16"/>
        <v>4.362077270042504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2">
      <selection activeCell="D24" sqref="D24:AE24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60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55000000</v>
      </c>
      <c r="C10" s="7"/>
    </row>
    <row r="11" spans="1:3" ht="15">
      <c r="A11" s="12" t="s">
        <v>15</v>
      </c>
      <c r="B11" s="26">
        <f>-$B$42</f>
        <v>70000000</v>
      </c>
      <c r="C11" s="7"/>
    </row>
    <row r="12" spans="1:2" ht="15">
      <c r="A12" s="12" t="s">
        <v>13</v>
      </c>
      <c r="B12" s="26">
        <f>$B$30</f>
        <v>47718389.56074353</v>
      </c>
    </row>
    <row r="13" spans="1:2" ht="15">
      <c r="A13" s="12" t="s">
        <v>14</v>
      </c>
      <c r="B13" s="26">
        <f>-$B$47</f>
        <v>43903347.774831384</v>
      </c>
    </row>
    <row r="14" spans="1:2" ht="15">
      <c r="A14" s="12" t="s">
        <v>32</v>
      </c>
      <c r="B14" s="34">
        <f>$B$12/$B$13</f>
        <v>1.0868963753169458</v>
      </c>
    </row>
    <row r="15" spans="1:2" ht="15.75" thickBot="1">
      <c r="A15" s="12" t="s">
        <v>12</v>
      </c>
      <c r="B15" s="28">
        <f>SUM(B50:AY50)</f>
        <v>3815041.7859121347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1200000</v>
      </c>
      <c r="E22" s="21">
        <v>1200000</v>
      </c>
      <c r="F22" s="21">
        <v>1200000</v>
      </c>
      <c r="G22" s="21">
        <v>1200000</v>
      </c>
      <c r="H22" s="21">
        <v>1200000</v>
      </c>
      <c r="I22" s="21">
        <v>1200000</v>
      </c>
      <c r="J22" s="21">
        <v>1200000</v>
      </c>
      <c r="K22" s="21">
        <v>1200000</v>
      </c>
      <c r="L22" s="21">
        <v>1200000</v>
      </c>
      <c r="M22" s="21">
        <v>1200000</v>
      </c>
      <c r="N22" s="21">
        <v>1200000</v>
      </c>
      <c r="O22" s="21">
        <v>1200000</v>
      </c>
      <c r="P22" s="21">
        <v>1200000</v>
      </c>
      <c r="Q22" s="21">
        <v>1200000</v>
      </c>
      <c r="R22" s="21">
        <v>1200000</v>
      </c>
      <c r="S22" s="21">
        <v>1200000</v>
      </c>
      <c r="T22" s="21">
        <v>1200000</v>
      </c>
      <c r="U22" s="21">
        <v>1200000</v>
      </c>
      <c r="V22" s="21">
        <v>1200000</v>
      </c>
      <c r="W22" s="21">
        <v>1200000</v>
      </c>
      <c r="X22" s="21">
        <v>1200000</v>
      </c>
      <c r="Y22" s="21">
        <v>1200000</v>
      </c>
      <c r="Z22" s="21">
        <v>1200000</v>
      </c>
      <c r="AA22" s="21">
        <v>1200000</v>
      </c>
      <c r="AB22" s="21">
        <v>1200000</v>
      </c>
      <c r="AC22" s="21">
        <v>1200000</v>
      </c>
      <c r="AD22" s="21">
        <v>1200000</v>
      </c>
      <c r="AE22" s="21">
        <v>1200000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500000</v>
      </c>
      <c r="E24" s="21">
        <v>500000</v>
      </c>
      <c r="F24" s="21">
        <v>500000</v>
      </c>
      <c r="G24" s="21">
        <v>500000</v>
      </c>
      <c r="H24" s="21">
        <v>500000</v>
      </c>
      <c r="I24" s="21">
        <v>500000</v>
      </c>
      <c r="J24" s="21">
        <v>500000</v>
      </c>
      <c r="K24" s="21">
        <v>500000</v>
      </c>
      <c r="L24" s="21">
        <v>500000</v>
      </c>
      <c r="M24" s="21">
        <v>500000</v>
      </c>
      <c r="N24" s="21">
        <v>500000</v>
      </c>
      <c r="O24" s="21">
        <v>500000</v>
      </c>
      <c r="P24" s="21">
        <v>500000</v>
      </c>
      <c r="Q24" s="21">
        <v>500000</v>
      </c>
      <c r="R24" s="21">
        <v>500000</v>
      </c>
      <c r="S24" s="21">
        <v>500000</v>
      </c>
      <c r="T24" s="21">
        <v>500000</v>
      </c>
      <c r="U24" s="21">
        <v>500000</v>
      </c>
      <c r="V24" s="21">
        <v>500000</v>
      </c>
      <c r="W24" s="21">
        <v>500000</v>
      </c>
      <c r="X24" s="21">
        <v>500000</v>
      </c>
      <c r="Y24" s="21">
        <v>500000</v>
      </c>
      <c r="Z24" s="21">
        <v>500000</v>
      </c>
      <c r="AA24" s="21">
        <v>500000</v>
      </c>
      <c r="AB24" s="21">
        <v>500000</v>
      </c>
      <c r="AC24" s="21">
        <v>500000</v>
      </c>
      <c r="AD24" s="21">
        <v>500000</v>
      </c>
      <c r="AE24" s="21">
        <v>500000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4300000</v>
      </c>
      <c r="E27" s="23">
        <f t="shared" si="3"/>
        <v>4300000</v>
      </c>
      <c r="F27" s="23">
        <f t="shared" si="3"/>
        <v>4300000</v>
      </c>
      <c r="G27" s="23">
        <f t="shared" si="3"/>
        <v>4300000</v>
      </c>
      <c r="H27" s="23">
        <f t="shared" si="3"/>
        <v>4300000</v>
      </c>
      <c r="I27" s="23">
        <f t="shared" si="3"/>
        <v>4300000</v>
      </c>
      <c r="J27" s="23">
        <f t="shared" si="3"/>
        <v>4300000</v>
      </c>
      <c r="K27" s="23">
        <f t="shared" si="3"/>
        <v>4300000</v>
      </c>
      <c r="L27" s="23">
        <f t="shared" si="3"/>
        <v>4300000</v>
      </c>
      <c r="M27" s="23">
        <f t="shared" si="3"/>
        <v>4300000</v>
      </c>
      <c r="N27" s="23">
        <f t="shared" si="3"/>
        <v>4300000</v>
      </c>
      <c r="O27" s="23">
        <f t="shared" si="3"/>
        <v>4300000</v>
      </c>
      <c r="P27" s="23">
        <f t="shared" si="3"/>
        <v>4300000</v>
      </c>
      <c r="Q27" s="23">
        <f t="shared" si="3"/>
        <v>4300000</v>
      </c>
      <c r="R27" s="23">
        <f t="shared" si="3"/>
        <v>4300000</v>
      </c>
      <c r="S27" s="23">
        <f t="shared" si="3"/>
        <v>4300000</v>
      </c>
      <c r="T27" s="23">
        <f t="shared" si="3"/>
        <v>4300000</v>
      </c>
      <c r="U27" s="23">
        <f t="shared" si="3"/>
        <v>4300000</v>
      </c>
      <c r="V27" s="23">
        <f t="shared" si="3"/>
        <v>4300000</v>
      </c>
      <c r="W27" s="23">
        <f t="shared" si="3"/>
        <v>4300000</v>
      </c>
      <c r="X27" s="23">
        <f t="shared" si="3"/>
        <v>4300000</v>
      </c>
      <c r="Y27" s="23">
        <f t="shared" si="3"/>
        <v>4300000</v>
      </c>
      <c r="Z27" s="23">
        <f t="shared" si="3"/>
        <v>4300000</v>
      </c>
      <c r="AA27" s="23">
        <f t="shared" si="3"/>
        <v>4300000</v>
      </c>
      <c r="AB27" s="23">
        <f t="shared" si="3"/>
        <v>4300000</v>
      </c>
      <c r="AC27" s="23">
        <f t="shared" si="3"/>
        <v>4300000</v>
      </c>
      <c r="AD27" s="23">
        <f t="shared" si="3"/>
        <v>4300000</v>
      </c>
      <c r="AE27" s="23">
        <f t="shared" si="3"/>
        <v>4300000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3547391.0572636463</v>
      </c>
      <c r="E29" s="14">
        <f t="shared" si="4"/>
        <v>3284621.349318191</v>
      </c>
      <c r="F29" s="14">
        <f t="shared" si="4"/>
        <v>3041316.06418351</v>
      </c>
      <c r="G29" s="14">
        <f t="shared" si="4"/>
        <v>2816033.392762509</v>
      </c>
      <c r="H29" s="14">
        <f t="shared" si="4"/>
        <v>2607438.3266319525</v>
      </c>
      <c r="I29" s="14">
        <f t="shared" si="4"/>
        <v>2414294.746881437</v>
      </c>
      <c r="J29" s="14">
        <f t="shared" si="4"/>
        <v>2235458.0989642935</v>
      </c>
      <c r="K29" s="14">
        <f t="shared" si="4"/>
        <v>2069868.6101521237</v>
      </c>
      <c r="L29" s="14">
        <f t="shared" si="4"/>
        <v>1916545.0094001144</v>
      </c>
      <c r="M29" s="14">
        <f t="shared" si="4"/>
        <v>1774578.7124075133</v>
      </c>
      <c r="N29" s="14">
        <f t="shared" si="4"/>
        <v>1643128.4374143642</v>
      </c>
      <c r="O29" s="14">
        <f t="shared" si="4"/>
        <v>1521415.2198281146</v>
      </c>
      <c r="P29" s="14">
        <f t="shared" si="4"/>
        <v>1408717.7961371432</v>
      </c>
      <c r="Q29" s="14">
        <f t="shared" si="4"/>
        <v>1304368.329756614</v>
      </c>
      <c r="R29" s="14">
        <f t="shared" si="4"/>
        <v>1207748.453478346</v>
      </c>
      <c r="S29" s="14">
        <f t="shared" si="4"/>
        <v>1118285.6050725426</v>
      </c>
      <c r="T29" s="14">
        <f t="shared" si="4"/>
        <v>1035449.6343264283</v>
      </c>
      <c r="U29" s="14">
        <f t="shared" si="4"/>
        <v>958749.6614133596</v>
      </c>
      <c r="V29" s="14">
        <f t="shared" si="4"/>
        <v>887731.1679753328</v>
      </c>
      <c r="W29" s="14">
        <f t="shared" si="4"/>
        <v>821973.3036808637</v>
      </c>
      <c r="X29" s="14">
        <f t="shared" si="4"/>
        <v>761086.392297096</v>
      </c>
      <c r="Y29" s="14">
        <f t="shared" si="4"/>
        <v>704709.6224973111</v>
      </c>
      <c r="Z29" s="14">
        <f t="shared" si="4"/>
        <v>652508.9097197324</v>
      </c>
      <c r="AA29" s="14">
        <f t="shared" si="4"/>
        <v>604174.9164071594</v>
      </c>
      <c r="AB29" s="14">
        <f t="shared" si="4"/>
        <v>559421.2188955179</v>
      </c>
      <c r="AC29" s="14">
        <f t="shared" si="4"/>
        <v>517982.6100884426</v>
      </c>
      <c r="AD29" s="14">
        <f t="shared" si="4"/>
        <v>479613.52785966906</v>
      </c>
      <c r="AE29" s="14">
        <f t="shared" si="4"/>
        <v>444086.59987006395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47718389.56074353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-5000000</v>
      </c>
      <c r="I39" s="25">
        <v>0</v>
      </c>
      <c r="J39" s="25">
        <v>0</v>
      </c>
      <c r="K39" s="25">
        <v>0</v>
      </c>
      <c r="L39" s="25">
        <v>0</v>
      </c>
      <c r="M39" s="25">
        <v>-5000000</v>
      </c>
      <c r="N39" s="25">
        <v>0</v>
      </c>
      <c r="O39" s="25">
        <v>0</v>
      </c>
      <c r="P39" s="25">
        <v>0</v>
      </c>
      <c r="Q39" s="25">
        <v>0</v>
      </c>
      <c r="R39" s="25">
        <v>-5000000</v>
      </c>
      <c r="S39" s="25">
        <v>0</v>
      </c>
      <c r="T39" s="25">
        <v>0</v>
      </c>
      <c r="U39" s="25">
        <v>0</v>
      </c>
      <c r="V39" s="25">
        <v>0</v>
      </c>
      <c r="W39" s="25">
        <v>-5000000</v>
      </c>
      <c r="X39" s="25">
        <v>0</v>
      </c>
      <c r="Y39" s="25">
        <v>0</v>
      </c>
      <c r="Z39" s="25">
        <v>0</v>
      </c>
      <c r="AA39" s="25">
        <v>0</v>
      </c>
      <c r="AB39" s="25">
        <v>-5000000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-55000000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-70000000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-3150848.1344155227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-2144414.296688353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-1459452.3378050462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-993278.7379817432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-676008.8190412662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-3454038.6375122615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-2350760.6585962037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-1599888.2044885748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-1088857.029107425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-741057.7979826055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-43903347.774831384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3800000</v>
      </c>
      <c r="E49" s="16">
        <f t="shared" si="10"/>
        <v>3800000</v>
      </c>
      <c r="F49" s="16">
        <f t="shared" si="10"/>
        <v>3800000</v>
      </c>
      <c r="G49" s="16">
        <f t="shared" si="10"/>
        <v>3800000</v>
      </c>
      <c r="H49" s="16">
        <f t="shared" si="10"/>
        <v>-1200000</v>
      </c>
      <c r="I49" s="16">
        <f t="shared" si="10"/>
        <v>3800000</v>
      </c>
      <c r="J49" s="16">
        <f t="shared" si="10"/>
        <v>3800000</v>
      </c>
      <c r="K49" s="16">
        <f t="shared" si="10"/>
        <v>3800000</v>
      </c>
      <c r="L49" s="16">
        <f t="shared" si="10"/>
        <v>3800000</v>
      </c>
      <c r="M49" s="16">
        <f t="shared" si="10"/>
        <v>-1200000</v>
      </c>
      <c r="N49" s="16">
        <f t="shared" si="10"/>
        <v>3800000</v>
      </c>
      <c r="O49" s="16">
        <f t="shared" si="10"/>
        <v>3800000</v>
      </c>
      <c r="P49" s="16">
        <f t="shared" si="10"/>
        <v>3800000</v>
      </c>
      <c r="Q49" s="16">
        <f t="shared" si="10"/>
        <v>3800000</v>
      </c>
      <c r="R49" s="16">
        <f t="shared" si="10"/>
        <v>-1200000</v>
      </c>
      <c r="S49" s="16">
        <f t="shared" si="10"/>
        <v>3800000</v>
      </c>
      <c r="T49" s="16">
        <f t="shared" si="10"/>
        <v>3800000</v>
      </c>
      <c r="U49" s="16">
        <f t="shared" si="10"/>
        <v>3800000</v>
      </c>
      <c r="V49" s="16">
        <f t="shared" si="10"/>
        <v>3800000</v>
      </c>
      <c r="W49" s="16">
        <f t="shared" si="10"/>
        <v>-1200000</v>
      </c>
      <c r="X49" s="16">
        <f t="shared" si="10"/>
        <v>3800000</v>
      </c>
      <c r="Y49" s="16">
        <f t="shared" si="10"/>
        <v>3800000</v>
      </c>
      <c r="Z49" s="16">
        <f t="shared" si="10"/>
        <v>3800000</v>
      </c>
      <c r="AA49" s="16">
        <f t="shared" si="10"/>
        <v>3800000</v>
      </c>
      <c r="AB49" s="16">
        <f t="shared" si="10"/>
        <v>-1200000</v>
      </c>
      <c r="AC49" s="16">
        <f t="shared" si="10"/>
        <v>3800000</v>
      </c>
      <c r="AD49" s="16">
        <f t="shared" si="10"/>
        <v>3800000</v>
      </c>
      <c r="AE49" s="16">
        <f t="shared" si="10"/>
        <v>3800000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3134903.7250236874</v>
      </c>
      <c r="E50" s="15">
        <f t="shared" si="11"/>
        <v>2902688.634281192</v>
      </c>
      <c r="F50" s="15">
        <f t="shared" si="11"/>
        <v>2687674.6613714737</v>
      </c>
      <c r="G50" s="15">
        <f t="shared" si="11"/>
        <v>2488587.6494180313</v>
      </c>
      <c r="H50" s="15">
        <f t="shared" si="11"/>
        <v>-846600.310880309</v>
      </c>
      <c r="I50" s="15">
        <f t="shared" si="11"/>
        <v>2133562.799569642</v>
      </c>
      <c r="J50" s="15">
        <f t="shared" si="11"/>
        <v>1975521.1107126314</v>
      </c>
      <c r="K50" s="15">
        <f t="shared" si="11"/>
        <v>1829186.213622807</v>
      </c>
      <c r="L50" s="15">
        <f t="shared" si="11"/>
        <v>1693690.938539636</v>
      </c>
      <c r="M50" s="15">
        <f t="shared" si="11"/>
        <v>-576181.9461886904</v>
      </c>
      <c r="N50" s="15">
        <f t="shared" si="11"/>
        <v>1452066.9912033917</v>
      </c>
      <c r="O50" s="15">
        <f t="shared" si="11"/>
        <v>1344506.4733364733</v>
      </c>
      <c r="P50" s="15">
        <f t="shared" si="11"/>
        <v>1244913.4012374755</v>
      </c>
      <c r="Q50" s="15">
        <f t="shared" si="11"/>
        <v>1152697.5937384032</v>
      </c>
      <c r="R50" s="15">
        <f t="shared" si="11"/>
        <v>-392139.75101022865</v>
      </c>
      <c r="S50" s="15">
        <f t="shared" si="11"/>
        <v>988252.3951803865</v>
      </c>
      <c r="T50" s="15">
        <f t="shared" si="11"/>
        <v>915048.5140559133</v>
      </c>
      <c r="U50" s="15">
        <f t="shared" si="11"/>
        <v>847267.1426443643</v>
      </c>
      <c r="V50" s="15">
        <f t="shared" si="11"/>
        <v>784506.6135595965</v>
      </c>
      <c r="W50" s="15">
        <f t="shared" si="11"/>
        <v>-266883.7254265612</v>
      </c>
      <c r="X50" s="15">
        <f t="shared" si="11"/>
        <v>672587.9745881313</v>
      </c>
      <c r="Y50" s="15">
        <f t="shared" si="11"/>
        <v>622766.6431371586</v>
      </c>
      <c r="Z50" s="15">
        <f t="shared" si="11"/>
        <v>576635.7806825542</v>
      </c>
      <c r="AA50" s="15">
        <f t="shared" si="11"/>
        <v>533922.019150513</v>
      </c>
      <c r="AB50" s="15">
        <f t="shared" si="11"/>
        <v>-181636.57908708765</v>
      </c>
      <c r="AC50" s="15">
        <f t="shared" si="11"/>
        <v>457752.07403164695</v>
      </c>
      <c r="AD50" s="15">
        <f t="shared" si="11"/>
        <v>423844.5129922657</v>
      </c>
      <c r="AE50" s="15">
        <f t="shared" si="11"/>
        <v>392448.6231409867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-22041644.66168966</v>
      </c>
      <c r="E51" s="15">
        <f>SUM($B50:E50)</f>
        <v>-19138956.02740847</v>
      </c>
      <c r="F51" s="15">
        <f>SUM($B50:F50)</f>
        <v>-16451281.366036996</v>
      </c>
      <c r="G51" s="15">
        <f>SUM($B50:G50)</f>
        <v>-13962693.716618964</v>
      </c>
      <c r="H51" s="15">
        <f>SUM($B50:H50)</f>
        <v>-14809294.027499273</v>
      </c>
      <c r="I51" s="15">
        <f>SUM($B50:I50)</f>
        <v>-12675731.227929631</v>
      </c>
      <c r="J51" s="15">
        <f>SUM($B50:J50)</f>
        <v>-10700210.117217</v>
      </c>
      <c r="K51" s="15">
        <f>SUM($B50:K50)</f>
        <v>-8871023.903594194</v>
      </c>
      <c r="L51" s="15">
        <f>SUM($B50:L50)</f>
        <v>-7177332.965054558</v>
      </c>
      <c r="M51" s="15">
        <f>SUM($B50:M50)</f>
        <v>-7753514.911243248</v>
      </c>
      <c r="N51" s="15">
        <f>SUM($B50:N50)</f>
        <v>-6301447.920039856</v>
      </c>
      <c r="O51" s="15">
        <f>SUM($B50:O50)</f>
        <v>-4956941.446703383</v>
      </c>
      <c r="P51" s="15">
        <f>SUM($B50:P50)</f>
        <v>-3712028.045465907</v>
      </c>
      <c r="Q51" s="15">
        <f>SUM($B50:Q50)</f>
        <v>-2559330.451727504</v>
      </c>
      <c r="R51" s="15">
        <f>SUM($B50:R50)</f>
        <v>-2951470.202737733</v>
      </c>
      <c r="S51" s="15">
        <f>SUM($B50:S50)</f>
        <v>-1963217.8075573463</v>
      </c>
      <c r="T51" s="15">
        <f>SUM($B50:T50)</f>
        <v>-1048169.293501433</v>
      </c>
      <c r="U51" s="15">
        <f>SUM($B50:U50)</f>
        <v>-200902.15085706871</v>
      </c>
      <c r="V51" s="15">
        <f>SUM($B50:V50)</f>
        <v>583604.4627025278</v>
      </c>
      <c r="W51" s="15">
        <f>SUM($B50:W50)</f>
        <v>316720.73727596656</v>
      </c>
      <c r="X51" s="15">
        <f>SUM($B50:X50)</f>
        <v>989308.7118640979</v>
      </c>
      <c r="Y51" s="15">
        <f>SUM($B50:Y50)</f>
        <v>1612075.3550012563</v>
      </c>
      <c r="Z51" s="15">
        <f>SUM($B50:Z50)</f>
        <v>2188711.1356838103</v>
      </c>
      <c r="AA51" s="15">
        <f>SUM($B50:AA50)</f>
        <v>2722633.1548343236</v>
      </c>
      <c r="AB51" s="15">
        <f>SUM($B50:AB50)</f>
        <v>2540996.5757472357</v>
      </c>
      <c r="AC51" s="15">
        <f>SUM($B50:AC50)</f>
        <v>2998748.6497788825</v>
      </c>
      <c r="AD51" s="15">
        <f>SUM($B50:AD50)</f>
        <v>3422593.162771148</v>
      </c>
      <c r="AE51" s="15">
        <f>SUM($B50:AE50)</f>
        <v>3815041.7859121347</v>
      </c>
      <c r="AF51" s="15">
        <f>SUM($B50:AF50)</f>
        <v>3815041.7859121347</v>
      </c>
      <c r="AG51" s="15">
        <f>SUM($B50:AG50)</f>
        <v>3815041.7859121347</v>
      </c>
      <c r="AH51" s="15">
        <f>SUM($B50:AH50)</f>
        <v>3815041.7859121347</v>
      </c>
      <c r="AI51" s="15">
        <f>SUM($B50:AI50)</f>
        <v>3815041.7859121347</v>
      </c>
      <c r="AJ51" s="15">
        <f>SUM($B50:AJ50)</f>
        <v>3815041.7859121347</v>
      </c>
      <c r="AK51" s="15">
        <f>SUM($B50:AK50)</f>
        <v>3815041.7859121347</v>
      </c>
      <c r="AL51" s="15">
        <f>SUM($B50:AL50)</f>
        <v>3815041.7859121347</v>
      </c>
      <c r="AM51" s="15">
        <f>SUM($B50:AM50)</f>
        <v>3815041.7859121347</v>
      </c>
      <c r="AN51" s="15">
        <f>SUM($B50:AN50)</f>
        <v>3815041.7859121347</v>
      </c>
      <c r="AO51" s="15">
        <f>SUM($B50:AO50)</f>
        <v>3815041.7859121347</v>
      </c>
      <c r="AP51" s="15">
        <f>SUM($B50:AP50)</f>
        <v>3815041.7859121347</v>
      </c>
      <c r="AQ51" s="15">
        <f>SUM($B50:AQ50)</f>
        <v>3815041.7859121347</v>
      </c>
      <c r="AR51" s="15">
        <f>SUM($B50:AR50)</f>
        <v>3815041.7859121347</v>
      </c>
      <c r="AS51" s="15">
        <f>SUM($B50:AS50)</f>
        <v>3815041.7859121347</v>
      </c>
      <c r="AT51" s="15">
        <f>SUM($B50:AT50)</f>
        <v>3815041.7859121347</v>
      </c>
      <c r="AU51" s="15">
        <f>SUM($B50:AU50)</f>
        <v>3815041.7859121347</v>
      </c>
      <c r="AV51" s="15">
        <f>SUM($B50:AV50)</f>
        <v>3815041.7859121347</v>
      </c>
      <c r="AW51" s="15">
        <f>SUM($B50:AW50)</f>
        <v>3815041.7859121347</v>
      </c>
      <c r="AX51" s="15">
        <f>SUM($B50:AX50)</f>
        <v>3815041.7859121347</v>
      </c>
      <c r="AY51" s="15">
        <f>SUM($B50:AY50)</f>
        <v>3815041.7859121347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3.5473910572636465</v>
      </c>
      <c r="E56" s="32">
        <f t="shared" si="14"/>
        <v>3.284621349318191</v>
      </c>
      <c r="F56" s="32">
        <f t="shared" si="14"/>
        <v>3.0413160641835097</v>
      </c>
      <c r="G56" s="32">
        <f t="shared" si="14"/>
        <v>2.816033392762509</v>
      </c>
      <c r="H56" s="32">
        <f t="shared" si="14"/>
        <v>2.6074383266319527</v>
      </c>
      <c r="I56" s="32">
        <f t="shared" si="14"/>
        <v>2.414294746881437</v>
      </c>
      <c r="J56" s="32">
        <f t="shared" si="14"/>
        <v>2.2354580989642936</v>
      </c>
      <c r="K56" s="32">
        <f t="shared" si="14"/>
        <v>2.0698686101521235</v>
      </c>
      <c r="L56" s="32">
        <f t="shared" si="14"/>
        <v>1.9165450094001144</v>
      </c>
      <c r="M56" s="32">
        <f t="shared" si="14"/>
        <v>1.7745787124075132</v>
      </c>
      <c r="N56" s="32">
        <f t="shared" si="14"/>
        <v>1.6431284374143642</v>
      </c>
      <c r="O56" s="32">
        <f t="shared" si="14"/>
        <v>1.5214152198281146</v>
      </c>
      <c r="P56" s="32">
        <f t="shared" si="14"/>
        <v>1.408717796137143</v>
      </c>
      <c r="Q56" s="32">
        <f t="shared" si="14"/>
        <v>1.304368329756614</v>
      </c>
      <c r="R56" s="32">
        <f t="shared" si="14"/>
        <v>1.207748453478346</v>
      </c>
      <c r="S56" s="32">
        <f t="shared" si="14"/>
        <v>1.1182856050725425</v>
      </c>
      <c r="T56" s="32">
        <f t="shared" si="14"/>
        <v>1.0354496343264283</v>
      </c>
      <c r="U56" s="32">
        <f t="shared" si="14"/>
        <v>0.9587496614133596</v>
      </c>
      <c r="V56" s="32">
        <f t="shared" si="14"/>
        <v>0.8877311679753328</v>
      </c>
      <c r="W56" s="32">
        <f t="shared" si="14"/>
        <v>0.8219733036808637</v>
      </c>
      <c r="X56" s="32">
        <f t="shared" si="14"/>
        <v>0.761086392297096</v>
      </c>
      <c r="Y56" s="32">
        <f t="shared" si="14"/>
        <v>0.7047096224973111</v>
      </c>
      <c r="Z56" s="32">
        <f t="shared" si="14"/>
        <v>0.6525089097197324</v>
      </c>
      <c r="AA56" s="32">
        <f t="shared" si="14"/>
        <v>0.6041749164071594</v>
      </c>
      <c r="AB56" s="32">
        <f t="shared" si="14"/>
        <v>0.5594212188955179</v>
      </c>
      <c r="AC56" s="32">
        <f t="shared" si="14"/>
        <v>0.5179826100884426</v>
      </c>
      <c r="AD56" s="32">
        <f t="shared" si="14"/>
        <v>0.47961352785966904</v>
      </c>
      <c r="AE56" s="32">
        <f t="shared" si="14"/>
        <v>0.44408659987006394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-3.4540386375122614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-2.3507606585962035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-1.5998882044885747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-1.0888570291074249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-0.7410577979826055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-22.041644661689663</v>
      </c>
      <c r="E58" s="32">
        <f t="shared" si="16"/>
        <v>-19.13895602740847</v>
      </c>
      <c r="F58" s="32">
        <f t="shared" si="16"/>
        <v>-16.451281366036998</v>
      </c>
      <c r="G58" s="32">
        <f t="shared" si="16"/>
        <v>-13.962693716618965</v>
      </c>
      <c r="H58" s="32">
        <f t="shared" si="16"/>
        <v>-14.809294027499273</v>
      </c>
      <c r="I58" s="32">
        <f t="shared" si="16"/>
        <v>-12.675731227929631</v>
      </c>
      <c r="J58" s="32">
        <f t="shared" si="16"/>
        <v>-10.700210117217</v>
      </c>
      <c r="K58" s="32">
        <f t="shared" si="16"/>
        <v>-8.871023903594194</v>
      </c>
      <c r="L58" s="32">
        <f t="shared" si="16"/>
        <v>-7.177332965054558</v>
      </c>
      <c r="M58" s="32">
        <f t="shared" si="16"/>
        <v>-7.753514911243248</v>
      </c>
      <c r="N58" s="32">
        <f t="shared" si="16"/>
        <v>-6.301447920039855</v>
      </c>
      <c r="O58" s="32">
        <f t="shared" si="16"/>
        <v>-4.956941446703382</v>
      </c>
      <c r="P58" s="32">
        <f t="shared" si="16"/>
        <v>-3.712028045465907</v>
      </c>
      <c r="Q58" s="32">
        <f t="shared" si="16"/>
        <v>-2.559330451727504</v>
      </c>
      <c r="R58" s="32">
        <f t="shared" si="16"/>
        <v>-2.951470202737733</v>
      </c>
      <c r="S58" s="32">
        <f t="shared" si="16"/>
        <v>-1.9632178075573463</v>
      </c>
      <c r="T58" s="32">
        <f t="shared" si="16"/>
        <v>-1.048169293501433</v>
      </c>
      <c r="U58" s="32">
        <f t="shared" si="16"/>
        <v>-0.20090215085706872</v>
      </c>
      <c r="V58" s="32">
        <f t="shared" si="16"/>
        <v>0.5836044627025277</v>
      </c>
      <c r="W58" s="32">
        <f t="shared" si="16"/>
        <v>0.31672073727596656</v>
      </c>
      <c r="X58" s="32">
        <f t="shared" si="16"/>
        <v>0.9893087118640979</v>
      </c>
      <c r="Y58" s="32">
        <f t="shared" si="16"/>
        <v>1.6120753550012563</v>
      </c>
      <c r="Z58" s="32">
        <f t="shared" si="16"/>
        <v>2.1887111356838105</v>
      </c>
      <c r="AA58" s="32">
        <f t="shared" si="16"/>
        <v>2.7226331548343237</v>
      </c>
      <c r="AB58" s="32">
        <f t="shared" si="16"/>
        <v>2.5409965757472355</v>
      </c>
      <c r="AC58" s="32">
        <f t="shared" si="16"/>
        <v>2.9987486497788827</v>
      </c>
      <c r="AD58" s="32">
        <f t="shared" si="16"/>
        <v>3.422593162771148</v>
      </c>
      <c r="AE58" s="32">
        <f t="shared" si="16"/>
        <v>3.815041785912135</v>
      </c>
      <c r="AF58" s="32">
        <f t="shared" si="16"/>
        <v>3.815041785912135</v>
      </c>
      <c r="AG58" s="32">
        <f t="shared" si="16"/>
        <v>3.815041785912135</v>
      </c>
      <c r="AH58" s="32">
        <f t="shared" si="16"/>
        <v>3.815041785912135</v>
      </c>
      <c r="AI58" s="32">
        <f t="shared" si="16"/>
        <v>3.815041785912135</v>
      </c>
      <c r="AJ58" s="32">
        <f t="shared" si="16"/>
        <v>3.815041785912135</v>
      </c>
      <c r="AK58" s="32">
        <f t="shared" si="16"/>
        <v>3.815041785912135</v>
      </c>
      <c r="AL58" s="32">
        <f t="shared" si="16"/>
        <v>3.815041785912135</v>
      </c>
      <c r="AM58" s="32">
        <f t="shared" si="16"/>
        <v>3.815041785912135</v>
      </c>
      <c r="AN58" s="32">
        <f t="shared" si="16"/>
        <v>3.815041785912135</v>
      </c>
      <c r="AO58" s="32">
        <f t="shared" si="16"/>
        <v>3.815041785912135</v>
      </c>
      <c r="AP58" s="32">
        <f t="shared" si="16"/>
        <v>3.815041785912135</v>
      </c>
      <c r="AQ58" s="32">
        <f t="shared" si="16"/>
        <v>3.815041785912135</v>
      </c>
      <c r="AR58" s="32">
        <f t="shared" si="16"/>
        <v>3.815041785912135</v>
      </c>
      <c r="AS58" s="32">
        <f t="shared" si="16"/>
        <v>3.815041785912135</v>
      </c>
      <c r="AT58" s="32">
        <f t="shared" si="16"/>
        <v>3.815041785912135</v>
      </c>
      <c r="AU58" s="32">
        <f t="shared" si="16"/>
        <v>3.815041785912135</v>
      </c>
      <c r="AV58" s="32">
        <f t="shared" si="16"/>
        <v>3.815041785912135</v>
      </c>
      <c r="AW58" s="32">
        <f t="shared" si="16"/>
        <v>3.815041785912135</v>
      </c>
      <c r="AX58" s="32">
        <f t="shared" si="16"/>
        <v>3.815041785912135</v>
      </c>
      <c r="AY58" s="32">
        <f t="shared" si="16"/>
        <v>3.815041785912135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3" width="3.57421875" style="0" customWidth="1"/>
    <col min="4" max="4" width="12.57421875" style="0" customWidth="1"/>
    <col min="5" max="5" width="3.57421875" style="0" customWidth="1"/>
    <col min="6" max="7" width="10.28125" style="0" customWidth="1"/>
    <col min="8" max="8" width="3.57421875" style="0" customWidth="1"/>
    <col min="9" max="10" width="10.28125" style="0" customWidth="1"/>
    <col min="11" max="11" width="3.57421875" style="0" customWidth="1"/>
    <col min="12" max="13" width="10.28125" style="0" customWidth="1"/>
    <col min="14" max="14" width="3.57421875" style="0" customWidth="1"/>
    <col min="15" max="16" width="10.28125" style="0" customWidth="1"/>
    <col min="17" max="17" width="9.140625" style="0" customWidth="1"/>
  </cols>
  <sheetData>
    <row r="1" spans="2:3" ht="21">
      <c r="B1" s="6" t="s">
        <v>61</v>
      </c>
      <c r="C1" s="9" t="s">
        <v>10</v>
      </c>
    </row>
    <row r="2" ht="18.75">
      <c r="A2" s="5"/>
    </row>
    <row r="3" spans="1:17" ht="15">
      <c r="A3" s="12"/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5">
      <c r="A5" s="44"/>
      <c r="B5" s="44"/>
      <c r="C5" s="44"/>
      <c r="D5" s="48"/>
      <c r="E5" s="48"/>
      <c r="F5" s="49" t="s">
        <v>46</v>
      </c>
      <c r="G5" s="49"/>
      <c r="H5" s="49"/>
      <c r="I5" s="49" t="s">
        <v>67</v>
      </c>
      <c r="J5" s="49"/>
      <c r="K5" s="49"/>
      <c r="L5" s="49" t="s">
        <v>68</v>
      </c>
      <c r="M5" s="49"/>
      <c r="N5" s="49"/>
      <c r="O5" s="49" t="s">
        <v>69</v>
      </c>
      <c r="P5" s="49"/>
      <c r="Q5" s="50"/>
    </row>
    <row r="6" spans="1:17" ht="15" customHeight="1">
      <c r="A6" s="44"/>
      <c r="B6" s="44"/>
      <c r="C6" s="44"/>
      <c r="D6" s="48"/>
      <c r="E6" s="48"/>
      <c r="F6" s="86" t="s">
        <v>47</v>
      </c>
      <c r="G6" s="87"/>
      <c r="H6" s="78"/>
      <c r="I6" s="86" t="s">
        <v>47</v>
      </c>
      <c r="J6" s="87"/>
      <c r="K6" s="51"/>
      <c r="L6" s="86" t="s">
        <v>47</v>
      </c>
      <c r="M6" s="87"/>
      <c r="N6" s="51"/>
      <c r="O6" s="86" t="s">
        <v>47</v>
      </c>
      <c r="P6" s="87"/>
      <c r="Q6" s="52"/>
    </row>
    <row r="7" spans="1:17" ht="60">
      <c r="A7" s="44"/>
      <c r="B7" s="53" t="s">
        <v>63</v>
      </c>
      <c r="C7" s="44"/>
      <c r="D7" s="54" t="s">
        <v>64</v>
      </c>
      <c r="E7" s="54"/>
      <c r="F7" s="54" t="s">
        <v>70</v>
      </c>
      <c r="G7" s="55" t="s">
        <v>65</v>
      </c>
      <c r="H7" s="55"/>
      <c r="I7" s="54" t="s">
        <v>70</v>
      </c>
      <c r="J7" s="55" t="s">
        <v>65</v>
      </c>
      <c r="K7" s="55"/>
      <c r="L7" s="54" t="s">
        <v>70</v>
      </c>
      <c r="M7" s="55" t="s">
        <v>65</v>
      </c>
      <c r="N7" s="55"/>
      <c r="O7" s="54" t="s">
        <v>70</v>
      </c>
      <c r="P7" s="55" t="s">
        <v>65</v>
      </c>
      <c r="Q7" s="56"/>
    </row>
    <row r="8" spans="1:17" ht="15">
      <c r="A8" s="57"/>
      <c r="B8" s="75" t="s">
        <v>47</v>
      </c>
      <c r="C8" s="57"/>
      <c r="D8" s="58">
        <v>0.5</v>
      </c>
      <c r="E8" s="59"/>
      <c r="F8" s="60">
        <v>3</v>
      </c>
      <c r="G8" s="61">
        <f>IF($D8*F8&lt;0.0001,"",$D8*F8)</f>
        <v>1.5</v>
      </c>
      <c r="H8" s="72"/>
      <c r="I8" s="79">
        <v>5</v>
      </c>
      <c r="J8" s="61">
        <f>IF($D8*I8&lt;0.0001,"",$D8*I8)</f>
        <v>2.5</v>
      </c>
      <c r="K8" s="62"/>
      <c r="L8" s="60">
        <v>5</v>
      </c>
      <c r="M8" s="61">
        <f>IF($D8*L8&lt;0.0001,"",$D8*L8)</f>
        <v>2.5</v>
      </c>
      <c r="N8" s="62"/>
      <c r="O8" s="60">
        <v>5</v>
      </c>
      <c r="P8" s="61">
        <f>IF($D8*O8&lt;0.0001,"",$D8*O8)</f>
        <v>2.5</v>
      </c>
      <c r="Q8" s="63"/>
    </row>
    <row r="9" spans="1:17" ht="15">
      <c r="A9" s="57"/>
      <c r="B9" s="76" t="s">
        <v>47</v>
      </c>
      <c r="C9" s="57"/>
      <c r="D9" s="64">
        <v>0.25</v>
      </c>
      <c r="E9" s="59"/>
      <c r="F9" s="65">
        <v>5</v>
      </c>
      <c r="G9" s="61">
        <f>IF($D9*F9&lt;0.0001,"",$D9*F9)</f>
        <v>1.25</v>
      </c>
      <c r="H9" s="72"/>
      <c r="I9" s="80">
        <v>9</v>
      </c>
      <c r="J9" s="61">
        <f>IF($D9*I9&lt;0.0001,"",$D9*I9)</f>
        <v>2.25</v>
      </c>
      <c r="K9" s="62"/>
      <c r="L9" s="65">
        <v>0</v>
      </c>
      <c r="M9" s="61">
        <f>IF($D9*L9&lt;0.0001,"",$D9*L9)</f>
      </c>
      <c r="N9" s="62"/>
      <c r="O9" s="65">
        <v>6</v>
      </c>
      <c r="P9" s="61">
        <f>IF($D9*O9&lt;0.0001,"",$D9*O9)</f>
        <v>1.5</v>
      </c>
      <c r="Q9" s="63"/>
    </row>
    <row r="10" spans="1:17" ht="15">
      <c r="A10" s="57"/>
      <c r="B10" s="76" t="s">
        <v>47</v>
      </c>
      <c r="C10" s="57"/>
      <c r="D10" s="64">
        <v>0.15</v>
      </c>
      <c r="E10" s="59"/>
      <c r="F10" s="65">
        <v>4</v>
      </c>
      <c r="G10" s="61">
        <f>IF($D10*F10&lt;0.0001,"",$D10*F10)</f>
        <v>0.6</v>
      </c>
      <c r="H10" s="72"/>
      <c r="I10" s="80">
        <v>6</v>
      </c>
      <c r="J10" s="61">
        <f>IF($D10*I10&lt;0.0001,"",$D10*I10)</f>
        <v>0.8999999999999999</v>
      </c>
      <c r="K10" s="62"/>
      <c r="L10" s="65">
        <v>8</v>
      </c>
      <c r="M10" s="61">
        <f>IF($D10*L10&lt;0.0001,"",$D10*L10)</f>
        <v>1.2</v>
      </c>
      <c r="N10" s="62"/>
      <c r="O10" s="65">
        <v>8</v>
      </c>
      <c r="P10" s="61">
        <f>IF($D10*O10&lt;0.0001,"",$D10*O10)</f>
        <v>1.2</v>
      </c>
      <c r="Q10" s="63"/>
    </row>
    <row r="11" spans="1:17" ht="15">
      <c r="A11" s="57"/>
      <c r="B11" s="77" t="s">
        <v>47</v>
      </c>
      <c r="C11" s="57"/>
      <c r="D11" s="73">
        <v>0.1</v>
      </c>
      <c r="E11" s="59"/>
      <c r="F11" s="74">
        <v>4</v>
      </c>
      <c r="G11" s="61">
        <f>IF($D11*F11&lt;0.0001,"",$D11*F11)</f>
        <v>0.4</v>
      </c>
      <c r="H11" s="72"/>
      <c r="I11" s="81">
        <v>3</v>
      </c>
      <c r="J11" s="61">
        <f>IF($D11*I11&lt;0.0001,"",$D11*I11)</f>
        <v>0.30000000000000004</v>
      </c>
      <c r="K11" s="62"/>
      <c r="L11" s="74">
        <v>5</v>
      </c>
      <c r="M11" s="61">
        <f>IF($D11*L11&lt;0.0001,"",$D11*L11)</f>
        <v>0.5</v>
      </c>
      <c r="N11" s="62"/>
      <c r="O11" s="74">
        <v>8</v>
      </c>
      <c r="P11" s="61">
        <f>IF($D11*O11&lt;0.0001,"",$D11*O11)</f>
        <v>0.8</v>
      </c>
      <c r="Q11" s="63"/>
    </row>
    <row r="12" spans="1:17" ht="32.25" customHeight="1">
      <c r="A12" s="82"/>
      <c r="B12" s="66" t="s">
        <v>66</v>
      </c>
      <c r="C12" s="66"/>
      <c r="D12" s="67">
        <f>SUM(D8:D11)</f>
        <v>1</v>
      </c>
      <c r="E12" s="68"/>
      <c r="F12" s="69">
        <f>SUM(F8:F11)</f>
        <v>16</v>
      </c>
      <c r="G12" s="83">
        <f>IF(SUM(G8:G11)&lt;0.0001,"",SUM(G8:G11))</f>
        <v>3.75</v>
      </c>
      <c r="H12" s="70"/>
      <c r="I12" s="69">
        <f>SUM(I8:I11)</f>
        <v>23</v>
      </c>
      <c r="J12" s="83">
        <f>IF(SUM(J8:J11)&lt;0.0001,"",SUM(J8:J11))</f>
        <v>5.95</v>
      </c>
      <c r="K12" s="68"/>
      <c r="L12" s="69">
        <f>SUM(L8:L11)</f>
        <v>18</v>
      </c>
      <c r="M12" s="83">
        <f>IF(SUM(M8:M11)&lt;0.0001,"",SUM(M8:M11))</f>
        <v>4.2</v>
      </c>
      <c r="N12" s="68"/>
      <c r="O12" s="69">
        <f>SUM(O8:O11)</f>
        <v>27</v>
      </c>
      <c r="P12" s="83">
        <f>IF(SUM(P8:P11)&lt;0.0001,"",SUM(P8:P11))</f>
        <v>6</v>
      </c>
      <c r="Q12" s="71"/>
    </row>
    <row r="14" ht="15">
      <c r="B14" s="42" t="s">
        <v>62</v>
      </c>
    </row>
  </sheetData>
  <sheetProtection/>
  <mergeCells count="4">
    <mergeCell ref="F6:G6"/>
    <mergeCell ref="L6:M6"/>
    <mergeCell ref="O6:P6"/>
    <mergeCell ref="I6:J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Tool</dc:title>
  <dc:subject>Cost Benefit Analysis Tool</dc:subject>
  <dc:creator>Tertiary Education Commission</dc:creator>
  <cp:keywords/>
  <dc:description/>
  <cp:lastModifiedBy>Emma Roache</cp:lastModifiedBy>
  <dcterms:created xsi:type="dcterms:W3CDTF">2010-11-30T09:52:00Z</dcterms:created>
  <dcterms:modified xsi:type="dcterms:W3CDTF">2016-10-20T04:02:52Z</dcterms:modified>
  <cp:category/>
  <cp:version/>
  <cp:contentType/>
  <cp:contentStatus/>
</cp:coreProperties>
</file>